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innst\Desktop\"/>
    </mc:Choice>
  </mc:AlternateContent>
  <bookViews>
    <workbookView xWindow="0" yWindow="0" windowWidth="20490" windowHeight="7455"/>
  </bookViews>
  <sheets>
    <sheet name="Sheet1" sheetId="1" r:id="rId1"/>
  </sheets>
  <externalReferences>
    <externalReference r:id="rId2"/>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2" i="1" l="1"/>
  <c r="F112" i="1" s="1"/>
  <c r="G112" i="1" s="1"/>
  <c r="H112" i="1" s="1"/>
  <c r="I112" i="1" s="1"/>
  <c r="J112" i="1" s="1"/>
  <c r="K112" i="1" s="1"/>
  <c r="L112" i="1" s="1"/>
  <c r="D112" i="1"/>
  <c r="L110" i="1"/>
  <c r="K110" i="1"/>
  <c r="J110" i="1"/>
  <c r="I110" i="1"/>
  <c r="H110" i="1"/>
  <c r="G110" i="1"/>
  <c r="F110" i="1"/>
  <c r="E110" i="1"/>
  <c r="D110" i="1"/>
  <c r="L104" i="1"/>
  <c r="K104" i="1"/>
  <c r="J104" i="1"/>
  <c r="I104" i="1"/>
  <c r="H104" i="1"/>
  <c r="G104" i="1"/>
  <c r="F104" i="1"/>
  <c r="E104" i="1"/>
  <c r="D104" i="1"/>
  <c r="E103" i="1"/>
  <c r="F103" i="1" s="1"/>
  <c r="G103" i="1" s="1"/>
  <c r="H103" i="1" s="1"/>
  <c r="I103" i="1" s="1"/>
  <c r="J103" i="1" s="1"/>
  <c r="K103" i="1" s="1"/>
  <c r="L103" i="1" s="1"/>
  <c r="D103" i="1"/>
  <c r="D102" i="1"/>
  <c r="E102" i="1" s="1"/>
  <c r="F102" i="1" s="1"/>
  <c r="G102" i="1" s="1"/>
  <c r="H102" i="1" s="1"/>
  <c r="I102" i="1" s="1"/>
  <c r="J102" i="1" s="1"/>
  <c r="K102" i="1" s="1"/>
  <c r="L102" i="1" s="1"/>
  <c r="E101" i="1"/>
  <c r="F101" i="1" s="1"/>
  <c r="D101" i="1"/>
  <c r="D105" i="1" s="1"/>
  <c r="D98" i="1"/>
  <c r="L96" i="1"/>
  <c r="K96" i="1"/>
  <c r="J96" i="1"/>
  <c r="I96" i="1"/>
  <c r="H96" i="1"/>
  <c r="G96" i="1"/>
  <c r="F96" i="1"/>
  <c r="E96" i="1"/>
  <c r="E95" i="1"/>
  <c r="F95" i="1" s="1"/>
  <c r="G95" i="1" s="1"/>
  <c r="H95" i="1" s="1"/>
  <c r="I95" i="1" s="1"/>
  <c r="J95" i="1" s="1"/>
  <c r="K95" i="1" s="1"/>
  <c r="L95" i="1" s="1"/>
  <c r="L94" i="1"/>
  <c r="K94" i="1"/>
  <c r="J94" i="1"/>
  <c r="I94" i="1"/>
  <c r="H94" i="1"/>
  <c r="G94" i="1"/>
  <c r="G98" i="1" s="1"/>
  <c r="F94" i="1"/>
  <c r="E94" i="1"/>
  <c r="E98" i="1" s="1"/>
  <c r="L88" i="1"/>
  <c r="L91" i="1" s="1"/>
  <c r="K88" i="1"/>
  <c r="K91" i="1" s="1"/>
  <c r="J88" i="1"/>
  <c r="J91" i="1" s="1"/>
  <c r="I88" i="1"/>
  <c r="I91" i="1" s="1"/>
  <c r="H88" i="1"/>
  <c r="H91" i="1" s="1"/>
  <c r="G88" i="1"/>
  <c r="G91" i="1" s="1"/>
  <c r="F88" i="1"/>
  <c r="F91" i="1" s="1"/>
  <c r="E88" i="1"/>
  <c r="E91" i="1" s="1"/>
  <c r="L79" i="1"/>
  <c r="L81" i="1" s="1"/>
  <c r="L83" i="1" s="1"/>
  <c r="L85" i="1" s="1"/>
  <c r="J79" i="1"/>
  <c r="J81" i="1" s="1"/>
  <c r="J83" i="1" s="1"/>
  <c r="J85" i="1" s="1"/>
  <c r="H79" i="1"/>
  <c r="H81" i="1" s="1"/>
  <c r="H83" i="1" s="1"/>
  <c r="H85" i="1" s="1"/>
  <c r="L74" i="1"/>
  <c r="K74" i="1"/>
  <c r="K79" i="1" s="1"/>
  <c r="K81" i="1" s="1"/>
  <c r="K83" i="1" s="1"/>
  <c r="K85" i="1" s="1"/>
  <c r="J74" i="1"/>
  <c r="I74" i="1"/>
  <c r="I79" i="1" s="1"/>
  <c r="I81" i="1" s="1"/>
  <c r="I83" i="1" s="1"/>
  <c r="I85" i="1" s="1"/>
  <c r="H74" i="1"/>
  <c r="G72" i="1"/>
  <c r="G74" i="1" s="1"/>
  <c r="G79" i="1" s="1"/>
  <c r="G81" i="1" s="1"/>
  <c r="G83" i="1" s="1"/>
  <c r="G85" i="1" s="1"/>
  <c r="F72" i="1"/>
  <c r="F74" i="1" s="1"/>
  <c r="F79" i="1" s="1"/>
  <c r="F81" i="1" s="1"/>
  <c r="F83" i="1" s="1"/>
  <c r="F85" i="1" s="1"/>
  <c r="E72" i="1"/>
  <c r="E74" i="1" s="1"/>
  <c r="E79" i="1" s="1"/>
  <c r="E81" i="1" s="1"/>
  <c r="E83" i="1" s="1"/>
  <c r="E85" i="1" s="1"/>
  <c r="D72" i="1"/>
  <c r="D74" i="1" s="1"/>
  <c r="D79" i="1" s="1"/>
  <c r="D81" i="1" s="1"/>
  <c r="D83" i="1" s="1"/>
  <c r="D85" i="1" s="1"/>
  <c r="L66" i="1"/>
  <c r="J66" i="1"/>
  <c r="L65" i="1"/>
  <c r="K65" i="1"/>
  <c r="I65" i="1"/>
  <c r="H65" i="1"/>
  <c r="G65" i="1"/>
  <c r="F65" i="1"/>
  <c r="E65" i="1"/>
  <c r="D65" i="1"/>
  <c r="L64" i="1"/>
  <c r="K64" i="1"/>
  <c r="K66" i="1" s="1"/>
  <c r="I64" i="1"/>
  <c r="I66" i="1" s="1"/>
  <c r="H64" i="1"/>
  <c r="H66" i="1" s="1"/>
  <c r="G64" i="1"/>
  <c r="G66" i="1" s="1"/>
  <c r="F64" i="1"/>
  <c r="F66" i="1" s="1"/>
  <c r="E64" i="1"/>
  <c r="E66" i="1" s="1"/>
  <c r="D64" i="1"/>
  <c r="D66" i="1" s="1"/>
  <c r="F60" i="1"/>
  <c r="G60" i="1" s="1"/>
  <c r="H60" i="1" s="1"/>
  <c r="I60" i="1" s="1"/>
  <c r="J60" i="1" s="1"/>
  <c r="K60" i="1" s="1"/>
  <c r="L60" i="1" s="1"/>
  <c r="E60" i="1"/>
  <c r="F59" i="1"/>
  <c r="G59" i="1" s="1"/>
  <c r="H59" i="1" s="1"/>
  <c r="I59" i="1" s="1"/>
  <c r="J59" i="1" s="1"/>
  <c r="K59" i="1" s="1"/>
  <c r="L59" i="1" s="1"/>
  <c r="E59" i="1"/>
  <c r="H58" i="1"/>
  <c r="I58" i="1" s="1"/>
  <c r="J58" i="1" s="1"/>
  <c r="K58" i="1" s="1"/>
  <c r="L58" i="1" s="1"/>
  <c r="F58" i="1"/>
  <c r="G58" i="1" s="1"/>
  <c r="E58" i="1"/>
  <c r="E57" i="1"/>
  <c r="F57" i="1" s="1"/>
  <c r="G57" i="1" s="1"/>
  <c r="H57" i="1" s="1"/>
  <c r="I57" i="1" s="1"/>
  <c r="J57" i="1" s="1"/>
  <c r="K57" i="1" s="1"/>
  <c r="L57" i="1" s="1"/>
  <c r="D57" i="1"/>
  <c r="D56" i="1"/>
  <c r="D61" i="1" s="1"/>
  <c r="E53" i="1"/>
  <c r="D53" i="1"/>
  <c r="F52" i="1"/>
  <c r="G52" i="1" s="1"/>
  <c r="H52" i="1" s="1"/>
  <c r="I52" i="1" s="1"/>
  <c r="J52" i="1" s="1"/>
  <c r="K52" i="1" s="1"/>
  <c r="L52" i="1" s="1"/>
  <c r="E52" i="1"/>
  <c r="F51" i="1"/>
  <c r="G51" i="1" s="1"/>
  <c r="H51" i="1" s="1"/>
  <c r="I51" i="1" s="1"/>
  <c r="J51" i="1" s="1"/>
  <c r="K51" i="1" s="1"/>
  <c r="L51" i="1" s="1"/>
  <c r="E51" i="1"/>
  <c r="F50" i="1"/>
  <c r="G50" i="1" s="1"/>
  <c r="H50" i="1" s="1"/>
  <c r="I50" i="1" s="1"/>
  <c r="J50" i="1" s="1"/>
  <c r="K50" i="1" s="1"/>
  <c r="L50" i="1" s="1"/>
  <c r="E50" i="1"/>
  <c r="F49" i="1"/>
  <c r="G49" i="1" s="1"/>
  <c r="H49" i="1" s="1"/>
  <c r="I49" i="1" s="1"/>
  <c r="J49" i="1" s="1"/>
  <c r="K49" i="1" s="1"/>
  <c r="L49" i="1" s="1"/>
  <c r="E49" i="1"/>
  <c r="F48" i="1"/>
  <c r="F53" i="1" s="1"/>
  <c r="E48" i="1"/>
  <c r="L45" i="1"/>
  <c r="L44" i="1"/>
  <c r="L43" i="1"/>
  <c r="L37" i="1"/>
  <c r="K37" i="1"/>
  <c r="J37" i="1"/>
  <c r="I37" i="1"/>
  <c r="H37" i="1"/>
  <c r="G37" i="1"/>
  <c r="F37" i="1"/>
  <c r="E37" i="1"/>
  <c r="D37" i="1"/>
  <c r="L32" i="1"/>
  <c r="J32" i="1"/>
  <c r="H32" i="1"/>
  <c r="F32" i="1"/>
  <c r="L31" i="1"/>
  <c r="J31" i="1"/>
  <c r="H31" i="1"/>
  <c r="F31" i="1"/>
  <c r="L30" i="1"/>
  <c r="J30" i="1"/>
  <c r="H30" i="1"/>
  <c r="F30" i="1"/>
  <c r="V29" i="1"/>
  <c r="T29" i="1"/>
  <c r="R29" i="1"/>
  <c r="L29" i="1"/>
  <c r="K29" i="1"/>
  <c r="K32" i="1" s="1"/>
  <c r="J29" i="1"/>
  <c r="I29" i="1"/>
  <c r="I32" i="1" s="1"/>
  <c r="H29" i="1"/>
  <c r="Q29" i="1" s="1"/>
  <c r="G29" i="1"/>
  <c r="G32" i="1" s="1"/>
  <c r="F29" i="1"/>
  <c r="O29" i="1" s="1"/>
  <c r="E29" i="1"/>
  <c r="E32" i="1" s="1"/>
  <c r="L21" i="1"/>
  <c r="K21" i="1"/>
  <c r="J21" i="1"/>
  <c r="I21" i="1"/>
  <c r="H21" i="1"/>
  <c r="G21" i="1"/>
  <c r="F21" i="1"/>
  <c r="E21" i="1"/>
  <c r="D21" i="1"/>
  <c r="L16" i="1"/>
  <c r="K16" i="1"/>
  <c r="J16" i="1"/>
  <c r="I16" i="1"/>
  <c r="H16" i="1"/>
  <c r="G16" i="1"/>
  <c r="F16" i="1"/>
  <c r="E16" i="1"/>
  <c r="D16" i="1"/>
  <c r="L8" i="1"/>
  <c r="K8" i="1"/>
  <c r="J8" i="1"/>
  <c r="I8" i="1"/>
  <c r="H8" i="1"/>
  <c r="G8" i="1"/>
  <c r="F8" i="1"/>
  <c r="E8" i="1"/>
  <c r="D8" i="1"/>
  <c r="I98" i="1" l="1"/>
  <c r="K98" i="1"/>
  <c r="E30" i="1"/>
  <c r="N29" i="1" s="1"/>
  <c r="G30" i="1"/>
  <c r="P29" i="1" s="1"/>
  <c r="I30" i="1"/>
  <c r="S29" i="1" s="1"/>
  <c r="K30" i="1"/>
  <c r="U29" i="1" s="1"/>
  <c r="E31" i="1"/>
  <c r="G31" i="1"/>
  <c r="I31" i="1"/>
  <c r="K31" i="1"/>
  <c r="G48" i="1"/>
  <c r="E56" i="1"/>
  <c r="F98" i="1"/>
  <c r="H98" i="1"/>
  <c r="J98" i="1"/>
  <c r="L98" i="1"/>
  <c r="F105" i="1"/>
  <c r="G101" i="1"/>
  <c r="E89" i="1"/>
  <c r="G89" i="1"/>
  <c r="I89" i="1"/>
  <c r="K89" i="1"/>
  <c r="O89" i="1"/>
  <c r="Q89" i="1"/>
  <c r="S89" i="1"/>
  <c r="U89" i="1"/>
  <c r="E90" i="1"/>
  <c r="G90" i="1"/>
  <c r="I90" i="1"/>
  <c r="K90" i="1"/>
  <c r="E105" i="1"/>
  <c r="F89" i="1"/>
  <c r="H89" i="1"/>
  <c r="J89" i="1"/>
  <c r="L89" i="1"/>
  <c r="P89" i="1"/>
  <c r="R89" i="1"/>
  <c r="T89" i="1"/>
  <c r="V89" i="1"/>
  <c r="F90" i="1"/>
  <c r="H90" i="1"/>
  <c r="J90" i="1"/>
  <c r="L90" i="1"/>
  <c r="H101" i="1" l="1"/>
  <c r="G105" i="1"/>
  <c r="E61" i="1"/>
  <c r="F56" i="1"/>
  <c r="G53" i="1"/>
  <c r="H48" i="1"/>
  <c r="F61" i="1" l="1"/>
  <c r="G56" i="1"/>
  <c r="H53" i="1"/>
  <c r="I48" i="1"/>
  <c r="H105" i="1"/>
  <c r="I101" i="1"/>
  <c r="J101" i="1" l="1"/>
  <c r="I105" i="1"/>
  <c r="I53" i="1"/>
  <c r="J48" i="1"/>
  <c r="G61" i="1"/>
  <c r="H56" i="1"/>
  <c r="H61" i="1" l="1"/>
  <c r="I56" i="1"/>
  <c r="J53" i="1"/>
  <c r="K48" i="1"/>
  <c r="J105" i="1"/>
  <c r="K101" i="1"/>
  <c r="L101" i="1" l="1"/>
  <c r="L105" i="1" s="1"/>
  <c r="K105" i="1"/>
  <c r="K53" i="1"/>
  <c r="L48" i="1"/>
  <c r="L53" i="1" s="1"/>
  <c r="I61" i="1"/>
  <c r="J56" i="1"/>
  <c r="J61" i="1" l="1"/>
  <c r="K56" i="1"/>
  <c r="K61" i="1" l="1"/>
  <c r="L56" i="1"/>
  <c r="L61" i="1" s="1"/>
</calcChain>
</file>

<file path=xl/sharedStrings.xml><?xml version="1.0" encoding="utf-8"?>
<sst xmlns="http://schemas.openxmlformats.org/spreadsheetml/2006/main" count="151" uniqueCount="123">
  <si>
    <t>2017 Logistics Case for UIndy SCM 485 Logistics &amp; Transportation Class (Dr. Knapp)</t>
  </si>
  <si>
    <t>Amazon</t>
  </si>
  <si>
    <t>Consolidated Statements of Operations (in millions)</t>
  </si>
  <si>
    <t>Net Product Sales</t>
  </si>
  <si>
    <t>Cost of Sales</t>
  </si>
  <si>
    <t>Net Service Sales</t>
  </si>
  <si>
    <t>Cost of sales primarily consists of the purchase price of consumer products, digital media content costs where we record</t>
  </si>
  <si>
    <t>Total Net Sales</t>
  </si>
  <si>
    <t>revenue gross, including Prime Video and Prime Music, packaging supplies, sortation and delivery centers and related</t>
  </si>
  <si>
    <t>Operating Expenses</t>
  </si>
  <si>
    <t>equipment costs, and inbound and outbound shipping costs, including where we are the transportation service provider.</t>
  </si>
  <si>
    <t>Shipping costs to receive products from our suppliers are included in our inventory and recognized as cost of sales upon sale of</t>
  </si>
  <si>
    <t>Fulfillment</t>
  </si>
  <si>
    <t>products to our customers.</t>
  </si>
  <si>
    <t>Marketing</t>
  </si>
  <si>
    <t>The increase in cost of sales in absolute dollars in 2015, 2014, and 2013, compared to the comparable prior year periods,</t>
  </si>
  <si>
    <t>Technology and content</t>
  </si>
  <si>
    <t>is primarily due to increased product and shipping costs resulting from increased sales. The increase in 2014 was also impacted</t>
  </si>
  <si>
    <t>General and administrative</t>
  </si>
  <si>
    <t>by the expansion of digital offerings and Fire phone inventory valuation and supplier commitment costs.</t>
  </si>
  <si>
    <t>Other operating expense, net</t>
  </si>
  <si>
    <t>Costs to operate our AWS segment are primarily classified as “Technology and content” as we leverage a shared</t>
  </si>
  <si>
    <t>Total operating expenses</t>
  </si>
  <si>
    <t>infrastructure that supports both our internal technology requirements and external sales to AWS customers.</t>
  </si>
  <si>
    <t>Operating income</t>
  </si>
  <si>
    <t>Interest income</t>
  </si>
  <si>
    <t>Fulfillment costs primarily consist of those costs incurred in operating and staffing our North America and International</t>
  </si>
  <si>
    <t>Interest expense</t>
  </si>
  <si>
    <t>fulfillment and customer service centers and payment processing costs. While AWS payment processing and related transaction</t>
  </si>
  <si>
    <t>Other income (expense), net</t>
  </si>
  <si>
    <t>costs are included in fulfillment, AWS costs are primarily classified as “Technology and content.” Fulfillment costs as a</t>
  </si>
  <si>
    <t>Total non-operating income (expense)</t>
  </si>
  <si>
    <t>percentage of net sales may vary due to several factors, such as payment processing and related transaction costs, our level of</t>
  </si>
  <si>
    <t>Income (loss) before income taxes</t>
  </si>
  <si>
    <t>productivity and accuracy, changes in volume, size, and weight of units received and fulfilled, timing of fulfillment capacity</t>
  </si>
  <si>
    <t>Provision for income taxes</t>
  </si>
  <si>
    <t>expansion, the extent we utilize fulfillment services provided by third parties, mix of products and services sold, and our ability</t>
  </si>
  <si>
    <t>Equity method investment activity, net of tax</t>
  </si>
  <si>
    <t>to affect customer service contacts per unit by implementing improvements in our operations and enhancements to our</t>
  </si>
  <si>
    <t>Net income (loss)</t>
  </si>
  <si>
    <t>customer self-service features. Additionally, because payment processing and fulfillment costs associated with seller</t>
  </si>
  <si>
    <t>transactions are based on the gross purchase price of underlying transactions, and payment processing and related transaction</t>
  </si>
  <si>
    <t>Inventory (at end of January of the year after report year)</t>
  </si>
  <si>
    <t>Average Inventory (average of current and last inventory level)</t>
  </si>
  <si>
    <t>EOQ</t>
  </si>
  <si>
    <t>Inventory Turns (Cost of Sales / Avg Inventory)</t>
  </si>
  <si>
    <t>Days of Inventory (Avg Inventory / Cost of Sales * # sales days)</t>
  </si>
  <si>
    <t>Days of Sales Inventory (Avg Inventory / Revenue * # of sales days)</t>
  </si>
  <si>
    <t>and fulfillment costs are higher as a percentage of sales versus our retail sales, sales by our sellers have higher fulfillment costs</t>
  </si>
  <si>
    <t>Outbound Shipping Activity</t>
  </si>
  <si>
    <t>as a percent of net sales.</t>
  </si>
  <si>
    <t>Shipping revenue</t>
  </si>
  <si>
    <t>The increase in fulfillment costs in absolute dollars in 2015, 2014, and 2013, compared to the comparable prior year</t>
  </si>
  <si>
    <t>Shipping costs</t>
  </si>
  <si>
    <t>periods, is primarily due to variable costs corresponding with increased physical and digital product and service sales volume,</t>
  </si>
  <si>
    <t>Net shipping cost</t>
  </si>
  <si>
    <t>inventory levels, and sales mix; costs from expanding fulfillment capacity; and payment processing and related transaction</t>
  </si>
  <si>
    <t>Year-over-year Percentage Growth:</t>
  </si>
  <si>
    <t>costs.</t>
  </si>
  <si>
    <t>We seek to expand our fulfillment capacity to accommodate a greater selection and in-stock inventory levels and to meet</t>
  </si>
  <si>
    <t>anticipated shipment volumes from sales of our own products as well as sales by third parties for which we provide the</t>
  </si>
  <si>
    <t>fulfillment services. We regularly evaluate our facility requirements.</t>
  </si>
  <si>
    <t>Percent of Net Sales</t>
  </si>
  <si>
    <t>Warehouse &amp; Distribution Operations (# of facilities)</t>
  </si>
  <si>
    <t>Inbound Cross Docks</t>
  </si>
  <si>
    <t>Inbound cross dock (IXD) centers receive and consolidate products from vendors and then ship these products to other fulfillment centers within the Amazon network</t>
  </si>
  <si>
    <t>Fulfillment &amp; Distribution Centers</t>
  </si>
  <si>
    <t>Regional Sortation Centers (sort by zip for USPS, couriers or drivers)</t>
  </si>
  <si>
    <t>Regional sortation centers are generally used to sort packages for a geographical region whereby the packages have originated from one or more fulfillment centers within the Amazon network. Sortation centers sort packages by zip code and then send smaller packages to USPS for low cost delivery; or packages are shipped to delivery stations which handle the last mile delivery through the use of local couriers.</t>
  </si>
  <si>
    <t>Delivery Stations (outbound package sortation near Metro areas)</t>
  </si>
  <si>
    <t>Delivery stations are mid-sized facilities typically between 60-100,000 sq ft. Delivery stations represent the last leg of the delivery network. Customer packages travel from the Fulfillment Centers to the regional Sort Centers and finally end up at the Delivery Station whereall packages are sorted by zip code and then dispatched directly to the customer via delivery service providers (couriers).</t>
  </si>
  <si>
    <t>Amazon Prime Now Distribution Hubs (near Metro areas)</t>
  </si>
  <si>
    <t>Prime Now Hubs are smaller facilities that stock a limited line of products that are in high demand such that customer orders in high population metropolitan cities can be delivered within 1-2 hours of order placement.</t>
  </si>
  <si>
    <t>Total (sites)</t>
  </si>
  <si>
    <t>Fulfillment &amp; Distribution Centers come in three types:</t>
  </si>
  <si>
    <t xml:space="preserve">     Small sortable fulfillment centers house smaller items that can all fit in one box/shipment (e.g. books, DVDs, watches, etc.). These products are best described as being less than 18" and can be placed into a conveyable tote.</t>
  </si>
  <si>
    <t>Warehouse &amp; Distribution Operations (sq ft)</t>
  </si>
  <si>
    <t xml:space="preserve">     Large sortable fulfillment centers generall house larger items that can all fit into one box / shipment (e.g. products &gt; 18").</t>
  </si>
  <si>
    <t>Inbound Cross Docs</t>
  </si>
  <si>
    <t xml:space="preserve">     Non-sortable fulfillment centers generally house items (usually because of size) that can not be sorted into a box with other items. These are items that cannot be placed onto a conveyor belt for automated sortation.</t>
  </si>
  <si>
    <t>* Seasonality - 33% of revenue in 4th quarter</t>
  </si>
  <si>
    <t>Total (sq ft)</t>
  </si>
  <si>
    <t>Total Items Shipped (in millions) (projected from 2014 data)</t>
  </si>
  <si>
    <t>2008*</t>
  </si>
  <si>
    <t>2009*</t>
  </si>
  <si>
    <t>2010*</t>
  </si>
  <si>
    <t>2011*</t>
  </si>
  <si>
    <t>2012*</t>
  </si>
  <si>
    <t>2013*</t>
  </si>
  <si>
    <t>2015*</t>
  </si>
  <si>
    <t>2016*</t>
  </si>
  <si>
    <t>Amazon sold 5B items in 2014, 40% 3rd party sellers (https://www.fastcompany.com/3040445/amazon-sold-5-billion-items-in-2014)</t>
  </si>
  <si>
    <t>Items shipped by Amazon</t>
  </si>
  <si>
    <t>over 5B items shipped with prime in 2017 (https://www.aol.com/article/finance/2018/01/02/amazon-says-over-5-billion-items-shipped-in-2017-via-prime/23321943/)</t>
  </si>
  <si>
    <t>Items shipped by 3rd Party Sellers</t>
  </si>
  <si>
    <t>Peak of 26M/day on 11/26/2016</t>
  </si>
  <si>
    <t>Total Items Shipped</t>
  </si>
  <si>
    <t>* Projected from 2014 data released by Amazon</t>
  </si>
  <si>
    <t>Target Corporation</t>
  </si>
  <si>
    <t>Statement of Operations (millions)</t>
  </si>
  <si>
    <t>Sales</t>
  </si>
  <si>
    <t xml:space="preserve">cost per unit </t>
  </si>
  <si>
    <t>Gross Margin</t>
  </si>
  <si>
    <t>Selling, general and administrative expenses (SG&amp;A)</t>
  </si>
  <si>
    <t>Credit card expenses</t>
  </si>
  <si>
    <t>Depreciation and amortization</t>
  </si>
  <si>
    <t>Gain on sale</t>
  </si>
  <si>
    <t>Earnings from continuing operations before int &amp; taxes</t>
  </si>
  <si>
    <t>Net interest expense</t>
  </si>
  <si>
    <t>Earnings from continuing operations before taxes</t>
  </si>
  <si>
    <t>Net earnings from continuing operations</t>
  </si>
  <si>
    <t>Discontinued operations, net of tax</t>
  </si>
  <si>
    <t>Net earnings (loss)</t>
  </si>
  <si>
    <t>Warehouse, Distribution * Retail Operations (# of facilities)</t>
  </si>
  <si>
    <t>Online Fulfillment &amp; Distribution Centers</t>
  </si>
  <si>
    <t>Retail Stores</t>
  </si>
  <si>
    <t>Warehouse, Distribution * Retail Operations (sq ft)</t>
  </si>
  <si>
    <t>Data from Annual Reports</t>
  </si>
  <si>
    <t>Retail square footage (sq ft, 000's)</t>
  </si>
  <si>
    <t>Average square footage per retail store (sq ft)</t>
  </si>
  <si>
    <t>Number of distribution centers</t>
  </si>
  <si>
    <t>Distribution center square footage (sq ft, 000's)</t>
  </si>
  <si>
    <t>Sales per square foot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</si>
</sst>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quot;$&quot;* #,##0_);_(&quot;$&quot;* \(#,##0\);_(&quot;$&quot;* &quot;-&quot;_);_(@_)"/>
    <numFmt numFmtId="166" formatCode="0.0%"/>
  </numFmts>
  <fonts count="9" x14ac:knownFonts="1">
    <font>
      <sz val="11"/>
      <color theme="1"/>
      <name val="Calibri"/>
      <family val="2"/>
      <charset val="1"/>
      <scheme val="minor"/>
    </font>
    <font>
      <sz val="11"/>
      <color theme="1"/>
      <name val="Calibri"/>
      <family val="2"/>
      <charset val="1"/>
      <scheme val="minor"/>
    </font>
    <font>
      <b/>
      <sz val="18"/>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b/>
      <sz val="12"/>
      <color theme="1"/>
      <name val="Calibri"/>
      <family val="2"/>
      <scheme val="minor"/>
    </font>
    <font>
      <sz val="9"/>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249977111117893"/>
        <bgColor indexed="64"/>
      </patternFill>
    </fill>
    <fill>
      <patternFill patternType="solid">
        <fgColor rgb="FFFFFF00"/>
        <bgColor indexed="64"/>
      </patternFill>
    </fill>
    <fill>
      <patternFill patternType="solid">
        <fgColor rgb="FFFF0000"/>
        <bgColor indexed="64"/>
      </patternFill>
    </fill>
  </fills>
  <borders count="3">
    <border>
      <left/>
      <right/>
      <top/>
      <bottom/>
      <diagonal/>
    </border>
    <border>
      <left/>
      <right/>
      <top style="thin">
        <color auto="1"/>
      </top>
      <bottom style="double">
        <color auto="1"/>
      </bottom>
      <diagonal/>
    </border>
    <border>
      <left/>
      <right/>
      <top style="thin">
        <color auto="1"/>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6">
    <xf numFmtId="0" fontId="0" fillId="0" borderId="0" xfId="0"/>
    <xf numFmtId="0" fontId="2" fillId="0" borderId="0" xfId="0" applyFont="1" applyAlignment="1">
      <alignment horizontal="centerContinuous"/>
    </xf>
    <xf numFmtId="0" fontId="2" fillId="0" borderId="0" xfId="0" applyFont="1"/>
    <xf numFmtId="0" fontId="3" fillId="2" borderId="0" xfId="0" applyFont="1" applyFill="1"/>
    <xf numFmtId="0" fontId="4" fillId="2" borderId="0" xfId="0" applyFont="1" applyFill="1"/>
    <xf numFmtId="0" fontId="5" fillId="0" borderId="0" xfId="0" applyFont="1"/>
    <xf numFmtId="0" fontId="6" fillId="0" borderId="0" xfId="0" applyFont="1"/>
    <xf numFmtId="164" fontId="0" fillId="0" borderId="0" xfId="0" applyNumberFormat="1"/>
    <xf numFmtId="0" fontId="6" fillId="0" borderId="1" xfId="0" applyFont="1" applyBorder="1"/>
    <xf numFmtId="0" fontId="0" fillId="0" borderId="1" xfId="0" applyBorder="1"/>
    <xf numFmtId="164" fontId="6" fillId="0" borderId="1" xfId="0" applyNumberFormat="1" applyFont="1" applyBorder="1"/>
    <xf numFmtId="164" fontId="0" fillId="0" borderId="0" xfId="0" applyNumberFormat="1" applyFill="1" applyBorder="1"/>
    <xf numFmtId="164" fontId="6" fillId="0" borderId="0" xfId="0" applyNumberFormat="1" applyFont="1"/>
    <xf numFmtId="0" fontId="6" fillId="3" borderId="0" xfId="0" applyFont="1" applyFill="1"/>
    <xf numFmtId="0" fontId="0" fillId="0" borderId="0" xfId="0" applyNumberFormat="1"/>
    <xf numFmtId="43" fontId="6" fillId="0" borderId="0" xfId="1" applyFont="1"/>
    <xf numFmtId="43" fontId="0" fillId="0" borderId="0" xfId="1" applyFont="1"/>
    <xf numFmtId="9" fontId="0" fillId="0" borderId="0" xfId="0" applyNumberFormat="1"/>
    <xf numFmtId="9" fontId="0" fillId="0" borderId="0" xfId="0" applyNumberFormat="1" applyFill="1" applyBorder="1"/>
    <xf numFmtId="9" fontId="6" fillId="0" borderId="1" xfId="0" applyNumberFormat="1" applyFont="1" applyBorder="1"/>
    <xf numFmtId="9" fontId="6" fillId="0" borderId="1" xfId="0" applyNumberFormat="1" applyFont="1" applyFill="1" applyBorder="1"/>
    <xf numFmtId="166" fontId="0" fillId="0" borderId="0" xfId="0" applyNumberFormat="1"/>
    <xf numFmtId="166" fontId="0" fillId="0" borderId="0" xfId="2" applyNumberFormat="1" applyFont="1"/>
    <xf numFmtId="166" fontId="6" fillId="0" borderId="1" xfId="0" applyNumberFormat="1" applyFont="1" applyBorder="1"/>
    <xf numFmtId="166" fontId="6" fillId="0" borderId="1" xfId="2" applyNumberFormat="1" applyFont="1" applyBorder="1"/>
    <xf numFmtId="3" fontId="0" fillId="0" borderId="0" xfId="0" applyNumberFormat="1"/>
    <xf numFmtId="3" fontId="6" fillId="0" borderId="1" xfId="0" applyNumberFormat="1" applyFont="1" applyBorder="1"/>
    <xf numFmtId="0" fontId="6" fillId="0" borderId="0" xfId="0" applyFont="1" applyBorder="1"/>
    <xf numFmtId="3" fontId="6" fillId="0" borderId="0" xfId="0" applyNumberFormat="1" applyFont="1" applyBorder="1"/>
    <xf numFmtId="0" fontId="6" fillId="0" borderId="0" xfId="0" applyFont="1" applyAlignment="1">
      <alignment horizontal="right"/>
    </xf>
    <xf numFmtId="0" fontId="7" fillId="0" borderId="0" xfId="0" applyFont="1" applyBorder="1"/>
    <xf numFmtId="0" fontId="3" fillId="4" borderId="0" xfId="0" applyFont="1" applyFill="1" applyBorder="1"/>
    <xf numFmtId="0" fontId="8" fillId="0" borderId="0" xfId="0" applyFont="1" applyBorder="1"/>
    <xf numFmtId="164" fontId="6" fillId="0" borderId="2" xfId="0" applyNumberFormat="1" applyFont="1" applyBorder="1"/>
    <xf numFmtId="0" fontId="0" fillId="0" borderId="0" xfId="0" applyFont="1"/>
    <xf numFmtId="3" fontId="0" fillId="0" borderId="0" xfId="0" applyNumberFormat="1" applyFont="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o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bined Data"/>
      <sheetName val="Target Sites"/>
      <sheetName val="CityLocations"/>
      <sheetName val="Distances"/>
      <sheetName val="MinDistToWH"/>
      <sheetName val="Amazon Sites"/>
    </sheetNames>
    <sheetDataSet>
      <sheetData sheetId="0">
        <row r="34">
          <cell r="E34">
            <v>2009</v>
          </cell>
          <cell r="F34">
            <v>2010</v>
          </cell>
          <cell r="G34">
            <v>2011</v>
          </cell>
          <cell r="H34">
            <v>2012</v>
          </cell>
          <cell r="I34">
            <v>2013</v>
          </cell>
          <cell r="J34">
            <v>2014</v>
          </cell>
          <cell r="K34">
            <v>2015</v>
          </cell>
          <cell r="L34">
            <v>2016</v>
          </cell>
        </row>
        <row r="47">
          <cell r="E47">
            <v>2009</v>
          </cell>
          <cell r="F47">
            <v>2010</v>
          </cell>
          <cell r="G47">
            <v>2011</v>
          </cell>
          <cell r="H47">
            <v>2012</v>
          </cell>
          <cell r="I47">
            <v>2013</v>
          </cell>
          <cell r="J47">
            <v>2014</v>
          </cell>
          <cell r="K47">
            <v>2015</v>
          </cell>
          <cell r="L47">
            <v>2016</v>
          </cell>
        </row>
        <row r="55">
          <cell r="E55">
            <v>2009</v>
          </cell>
          <cell r="F55">
            <v>2010</v>
          </cell>
          <cell r="G55">
            <v>2011</v>
          </cell>
          <cell r="H55">
            <v>2012</v>
          </cell>
          <cell r="I55">
            <v>2013</v>
          </cell>
          <cell r="J55">
            <v>2014</v>
          </cell>
          <cell r="K55">
            <v>2015</v>
          </cell>
          <cell r="L55">
            <v>2016</v>
          </cell>
        </row>
        <row r="93">
          <cell r="E93">
            <v>2009</v>
          </cell>
          <cell r="F93">
            <v>2010</v>
          </cell>
          <cell r="G93">
            <v>2011</v>
          </cell>
          <cell r="H93">
            <v>2012</v>
          </cell>
          <cell r="I93">
            <v>2013</v>
          </cell>
          <cell r="J93">
            <v>2014</v>
          </cell>
          <cell r="K93">
            <v>2015</v>
          </cell>
          <cell r="L93">
            <v>2016</v>
          </cell>
        </row>
        <row r="94">
          <cell r="D94">
            <v>4</v>
          </cell>
          <cell r="E94">
            <v>4</v>
          </cell>
          <cell r="F94">
            <v>4</v>
          </cell>
          <cell r="G94">
            <v>4</v>
          </cell>
          <cell r="H94">
            <v>4</v>
          </cell>
          <cell r="I94">
            <v>4</v>
          </cell>
          <cell r="J94">
            <v>4</v>
          </cell>
          <cell r="K94">
            <v>4</v>
          </cell>
        </row>
        <row r="96">
          <cell r="D96">
            <v>2</v>
          </cell>
          <cell r="E96">
            <v>3</v>
          </cell>
          <cell r="F96">
            <v>3</v>
          </cell>
          <cell r="G96">
            <v>3</v>
          </cell>
          <cell r="H96">
            <v>3</v>
          </cell>
          <cell r="I96">
            <v>3</v>
          </cell>
          <cell r="J96">
            <v>3</v>
          </cell>
          <cell r="K96">
            <v>5</v>
          </cell>
        </row>
        <row r="100">
          <cell r="E100">
            <v>2009</v>
          </cell>
          <cell r="F100">
            <v>2010</v>
          </cell>
          <cell r="G100">
            <v>2011</v>
          </cell>
          <cell r="H100">
            <v>2012</v>
          </cell>
          <cell r="I100">
            <v>2013</v>
          </cell>
          <cell r="J100">
            <v>2014</v>
          </cell>
          <cell r="K100">
            <v>2015</v>
          </cell>
          <cell r="L100">
            <v>2016</v>
          </cell>
        </row>
      </sheetData>
      <sheetData sheetId="1">
        <row r="27">
          <cell r="H27">
            <v>1800000</v>
          </cell>
          <cell r="I27">
            <v>2003</v>
          </cell>
        </row>
        <row r="28">
          <cell r="H28">
            <v>2000000</v>
          </cell>
          <cell r="I28">
            <v>2003</v>
          </cell>
        </row>
        <row r="29">
          <cell r="H29">
            <v>1530000</v>
          </cell>
          <cell r="I29">
            <v>2006</v>
          </cell>
        </row>
        <row r="30">
          <cell r="H30">
            <v>2029500</v>
          </cell>
          <cell r="I30">
            <v>2006</v>
          </cell>
        </row>
        <row r="34">
          <cell r="H34">
            <v>1470000</v>
          </cell>
          <cell r="I34">
            <v>1997</v>
          </cell>
        </row>
        <row r="35">
          <cell r="H35">
            <v>1476500</v>
          </cell>
          <cell r="I35">
            <v>2005</v>
          </cell>
        </row>
        <row r="36">
          <cell r="H36">
            <v>1350000</v>
          </cell>
          <cell r="I36">
            <v>2003</v>
          </cell>
        </row>
        <row r="37">
          <cell r="H37">
            <v>1350000</v>
          </cell>
          <cell r="I37">
            <v>2003</v>
          </cell>
        </row>
        <row r="38">
          <cell r="H38">
            <v>1500000</v>
          </cell>
          <cell r="I38">
            <v>2006</v>
          </cell>
        </row>
        <row r="39">
          <cell r="H39">
            <v>1423000</v>
          </cell>
          <cell r="I39">
            <v>1987</v>
          </cell>
        </row>
        <row r="40">
          <cell r="H40">
            <v>1156000</v>
          </cell>
          <cell r="I40">
            <v>1969</v>
          </cell>
        </row>
        <row r="41">
          <cell r="H41">
            <v>1357400</v>
          </cell>
          <cell r="I41">
            <v>2002</v>
          </cell>
        </row>
        <row r="42">
          <cell r="H42">
            <v>1470000</v>
          </cell>
          <cell r="I42">
            <v>1998</v>
          </cell>
        </row>
        <row r="43">
          <cell r="H43">
            <v>1802000</v>
          </cell>
          <cell r="I43">
            <v>2003</v>
          </cell>
        </row>
        <row r="44">
          <cell r="H44">
            <v>1357500</v>
          </cell>
          <cell r="I44">
            <v>2000</v>
          </cell>
        </row>
        <row r="45">
          <cell r="H45">
            <v>1350000</v>
          </cell>
          <cell r="I45">
            <v>2004</v>
          </cell>
        </row>
        <row r="46">
          <cell r="H46">
            <v>1500000</v>
          </cell>
          <cell r="I46">
            <v>2007</v>
          </cell>
        </row>
        <row r="47">
          <cell r="H47">
            <v>1670000</v>
          </cell>
          <cell r="I47">
            <v>2009</v>
          </cell>
        </row>
        <row r="48">
          <cell r="H48">
            <v>1500000</v>
          </cell>
          <cell r="I48">
            <v>1994</v>
          </cell>
        </row>
        <row r="49">
          <cell r="H49">
            <v>1530700</v>
          </cell>
          <cell r="I49">
            <v>2002</v>
          </cell>
        </row>
        <row r="50">
          <cell r="H50">
            <v>1500000</v>
          </cell>
          <cell r="I50">
            <v>1986</v>
          </cell>
        </row>
        <row r="51">
          <cell r="H51">
            <v>1850000</v>
          </cell>
          <cell r="I51">
            <v>2006</v>
          </cell>
        </row>
        <row r="52">
          <cell r="H52">
            <v>2100000</v>
          </cell>
          <cell r="I52">
            <v>2003</v>
          </cell>
        </row>
        <row r="53">
          <cell r="H53">
            <v>1650000</v>
          </cell>
          <cell r="I53">
            <v>1997</v>
          </cell>
        </row>
        <row r="54">
          <cell r="H54">
            <v>1560000</v>
          </cell>
          <cell r="I54">
            <v>1989</v>
          </cell>
        </row>
        <row r="55">
          <cell r="H55">
            <v>1350000</v>
          </cell>
          <cell r="I55">
            <v>2004</v>
          </cell>
        </row>
        <row r="56">
          <cell r="H56">
            <v>1752500</v>
          </cell>
          <cell r="I56">
            <v>1997</v>
          </cell>
        </row>
        <row r="57">
          <cell r="H57">
            <v>1500000</v>
          </cell>
          <cell r="I57">
            <v>2004</v>
          </cell>
        </row>
        <row r="58">
          <cell r="H58">
            <v>1500000</v>
          </cell>
          <cell r="I58">
            <v>1998</v>
          </cell>
        </row>
        <row r="59">
          <cell r="H59">
            <v>1862000</v>
          </cell>
          <cell r="I59">
            <v>1988</v>
          </cell>
        </row>
        <row r="63">
          <cell r="H63">
            <v>190000</v>
          </cell>
        </row>
        <row r="68">
          <cell r="H68">
            <v>325000</v>
          </cell>
          <cell r="I68">
            <v>1988</v>
          </cell>
        </row>
        <row r="69">
          <cell r="H69">
            <v>975000</v>
          </cell>
          <cell r="I69">
            <v>2008</v>
          </cell>
        </row>
        <row r="70">
          <cell r="H70">
            <v>725000</v>
          </cell>
          <cell r="I70">
            <v>2009</v>
          </cell>
        </row>
        <row r="71">
          <cell r="H71">
            <v>900000</v>
          </cell>
          <cell r="I71">
            <v>2015</v>
          </cell>
        </row>
        <row r="72">
          <cell r="H72">
            <v>785400</v>
          </cell>
          <cell r="I72">
            <v>2015</v>
          </cell>
        </row>
      </sheetData>
      <sheetData sheetId="2"/>
      <sheetData sheetId="3"/>
      <sheetData sheetId="4"/>
      <sheetData sheetId="5">
        <row r="4">
          <cell r="G4">
            <v>711400</v>
          </cell>
          <cell r="H4">
            <v>2007</v>
          </cell>
        </row>
        <row r="5">
          <cell r="G5">
            <v>615600</v>
          </cell>
          <cell r="H5">
            <v>2008</v>
          </cell>
        </row>
        <row r="6">
          <cell r="G6">
            <v>769300</v>
          </cell>
          <cell r="H6">
            <v>2014</v>
          </cell>
        </row>
        <row r="7">
          <cell r="G7">
            <v>475100</v>
          </cell>
          <cell r="H7">
            <v>2015</v>
          </cell>
        </row>
        <row r="8">
          <cell r="G8">
            <v>500000</v>
          </cell>
          <cell r="H8">
            <v>2015</v>
          </cell>
        </row>
        <row r="9">
          <cell r="G9">
            <v>613900</v>
          </cell>
          <cell r="H9">
            <v>2016</v>
          </cell>
        </row>
        <row r="10">
          <cell r="G10">
            <v>397800</v>
          </cell>
          <cell r="H10">
            <v>2016</v>
          </cell>
        </row>
        <row r="11">
          <cell r="G11">
            <v>600000</v>
          </cell>
          <cell r="H11">
            <v>2017</v>
          </cell>
        </row>
        <row r="12">
          <cell r="G12">
            <v>615400</v>
          </cell>
          <cell r="H12">
            <v>2019</v>
          </cell>
        </row>
        <row r="17">
          <cell r="G17">
            <v>202000</v>
          </cell>
          <cell r="H17">
            <v>1997</v>
          </cell>
        </row>
        <row r="18">
          <cell r="G18">
            <v>727000</v>
          </cell>
          <cell r="H18">
            <v>1999</v>
          </cell>
        </row>
        <row r="19">
          <cell r="G19">
            <v>650000</v>
          </cell>
          <cell r="H19">
            <v>2000</v>
          </cell>
        </row>
        <row r="20">
          <cell r="G20">
            <v>484000</v>
          </cell>
          <cell r="H20">
            <v>2005</v>
          </cell>
        </row>
        <row r="21">
          <cell r="G21">
            <v>543000</v>
          </cell>
          <cell r="H21">
            <v>2005</v>
          </cell>
        </row>
        <row r="22">
          <cell r="G22">
            <v>110000</v>
          </cell>
          <cell r="H22">
            <v>2005</v>
          </cell>
        </row>
        <row r="23">
          <cell r="G23">
            <v>823000</v>
          </cell>
          <cell r="H23">
            <v>2005</v>
          </cell>
        </row>
        <row r="24">
          <cell r="G24">
            <v>380000</v>
          </cell>
          <cell r="H24">
            <v>2006</v>
          </cell>
        </row>
        <row r="25">
          <cell r="G25">
            <v>1009400</v>
          </cell>
          <cell r="H25">
            <v>2007</v>
          </cell>
        </row>
        <row r="26">
          <cell r="G26">
            <v>820400</v>
          </cell>
          <cell r="H26">
            <v>2007</v>
          </cell>
        </row>
        <row r="27">
          <cell r="G27">
            <v>63800</v>
          </cell>
          <cell r="H27">
            <v>2007</v>
          </cell>
        </row>
        <row r="28">
          <cell r="G28">
            <v>1000000</v>
          </cell>
          <cell r="H28">
            <v>2008</v>
          </cell>
        </row>
        <row r="29">
          <cell r="G29">
            <v>947300</v>
          </cell>
          <cell r="H29">
            <v>2008</v>
          </cell>
        </row>
        <row r="30">
          <cell r="G30">
            <v>283900</v>
          </cell>
          <cell r="H30">
            <v>2008</v>
          </cell>
        </row>
        <row r="31">
          <cell r="G31">
            <v>1205600</v>
          </cell>
          <cell r="H31">
            <v>2010</v>
          </cell>
        </row>
        <row r="32">
          <cell r="G32">
            <v>566900</v>
          </cell>
          <cell r="H32">
            <v>2010</v>
          </cell>
        </row>
        <row r="33">
          <cell r="G33">
            <v>615000</v>
          </cell>
          <cell r="H33">
            <v>2010</v>
          </cell>
        </row>
        <row r="34">
          <cell r="G34">
            <v>1250000</v>
          </cell>
          <cell r="H34">
            <v>2010</v>
          </cell>
        </row>
        <row r="35">
          <cell r="G35">
            <v>558700</v>
          </cell>
          <cell r="H35">
            <v>2010</v>
          </cell>
        </row>
        <row r="36">
          <cell r="G36">
            <v>750000</v>
          </cell>
          <cell r="H36">
            <v>2010</v>
          </cell>
        </row>
        <row r="37">
          <cell r="G37">
            <v>825000</v>
          </cell>
          <cell r="H37">
            <v>2010</v>
          </cell>
        </row>
        <row r="38">
          <cell r="G38">
            <v>1267100</v>
          </cell>
          <cell r="H38">
            <v>2011</v>
          </cell>
        </row>
        <row r="39">
          <cell r="G39">
            <v>902900</v>
          </cell>
          <cell r="H39">
            <v>2011</v>
          </cell>
        </row>
        <row r="40">
          <cell r="G40">
            <v>925800</v>
          </cell>
          <cell r="H40">
            <v>2011</v>
          </cell>
        </row>
        <row r="41">
          <cell r="G41">
            <v>483000</v>
          </cell>
          <cell r="H41">
            <v>2011</v>
          </cell>
        </row>
        <row r="42">
          <cell r="G42">
            <v>1250000</v>
          </cell>
          <cell r="H42">
            <v>2011</v>
          </cell>
        </row>
        <row r="43">
          <cell r="G43">
            <v>449000</v>
          </cell>
          <cell r="H43">
            <v>2011</v>
          </cell>
        </row>
        <row r="44">
          <cell r="G44">
            <v>1020000</v>
          </cell>
          <cell r="H44">
            <v>2011</v>
          </cell>
        </row>
        <row r="45">
          <cell r="G45">
            <v>1016100</v>
          </cell>
          <cell r="H45">
            <v>2011</v>
          </cell>
        </row>
        <row r="46">
          <cell r="G46">
            <v>492000</v>
          </cell>
          <cell r="H46">
            <v>2011</v>
          </cell>
        </row>
        <row r="47">
          <cell r="G47">
            <v>1466700</v>
          </cell>
          <cell r="H47">
            <v>2012</v>
          </cell>
        </row>
        <row r="48">
          <cell r="G48">
            <v>1035000</v>
          </cell>
          <cell r="H48">
            <v>2012</v>
          </cell>
        </row>
        <row r="49">
          <cell r="G49">
            <v>1200000</v>
          </cell>
          <cell r="H49">
            <v>2012</v>
          </cell>
        </row>
        <row r="50">
          <cell r="G50">
            <v>118000</v>
          </cell>
          <cell r="H50">
            <v>2012</v>
          </cell>
        </row>
        <row r="51">
          <cell r="G51">
            <v>281000</v>
          </cell>
          <cell r="H51">
            <v>2012</v>
          </cell>
        </row>
        <row r="52">
          <cell r="G52">
            <v>1016100</v>
          </cell>
          <cell r="H52">
            <v>2012</v>
          </cell>
        </row>
        <row r="53">
          <cell r="G53">
            <v>1000000</v>
          </cell>
          <cell r="H53">
            <v>2012</v>
          </cell>
        </row>
        <row r="54">
          <cell r="G54">
            <v>1100000</v>
          </cell>
          <cell r="H54">
            <v>2012</v>
          </cell>
        </row>
        <row r="55">
          <cell r="G55">
            <v>1200000</v>
          </cell>
          <cell r="H55">
            <v>2012</v>
          </cell>
        </row>
        <row r="56">
          <cell r="G56">
            <v>1000000</v>
          </cell>
          <cell r="H56">
            <v>2013</v>
          </cell>
        </row>
        <row r="57">
          <cell r="G57">
            <v>1200000</v>
          </cell>
          <cell r="H57">
            <v>2013</v>
          </cell>
        </row>
        <row r="58">
          <cell r="G58">
            <v>508000</v>
          </cell>
          <cell r="H58">
            <v>2013</v>
          </cell>
        </row>
        <row r="59">
          <cell r="G59">
            <v>624000</v>
          </cell>
          <cell r="H59">
            <v>2013</v>
          </cell>
        </row>
        <row r="60">
          <cell r="G60">
            <v>600000</v>
          </cell>
          <cell r="H60">
            <v>2013</v>
          </cell>
        </row>
        <row r="61">
          <cell r="G61">
            <v>421200</v>
          </cell>
          <cell r="H61">
            <v>2013</v>
          </cell>
        </row>
        <row r="62">
          <cell r="G62">
            <v>1200000</v>
          </cell>
          <cell r="H62">
            <v>2013</v>
          </cell>
        </row>
        <row r="63">
          <cell r="G63">
            <v>1000000</v>
          </cell>
          <cell r="H63">
            <v>2013</v>
          </cell>
        </row>
        <row r="64">
          <cell r="G64">
            <v>1200000</v>
          </cell>
          <cell r="H64">
            <v>2013</v>
          </cell>
        </row>
        <row r="65">
          <cell r="G65">
            <v>1260000</v>
          </cell>
          <cell r="H65">
            <v>2013</v>
          </cell>
        </row>
        <row r="66">
          <cell r="G66">
            <v>1250000</v>
          </cell>
          <cell r="H66">
            <v>2014</v>
          </cell>
        </row>
        <row r="67">
          <cell r="G67">
            <v>777600</v>
          </cell>
          <cell r="H67">
            <v>2014</v>
          </cell>
        </row>
        <row r="68">
          <cell r="G68">
            <v>1017600</v>
          </cell>
          <cell r="H68">
            <v>2014</v>
          </cell>
        </row>
        <row r="69">
          <cell r="G69">
            <v>1000000</v>
          </cell>
          <cell r="H69">
            <v>2014</v>
          </cell>
        </row>
        <row r="70">
          <cell r="G70">
            <v>180000</v>
          </cell>
          <cell r="H70">
            <v>2014</v>
          </cell>
        </row>
        <row r="71">
          <cell r="G71">
            <v>301200</v>
          </cell>
          <cell r="H71">
            <v>2014</v>
          </cell>
        </row>
        <row r="72">
          <cell r="G72">
            <v>1200000</v>
          </cell>
          <cell r="H72">
            <v>2014</v>
          </cell>
        </row>
        <row r="73">
          <cell r="G73">
            <v>200000</v>
          </cell>
          <cell r="H73">
            <v>2014</v>
          </cell>
        </row>
        <row r="74">
          <cell r="G74">
            <v>413800</v>
          </cell>
          <cell r="H74">
            <v>2014</v>
          </cell>
        </row>
        <row r="75">
          <cell r="G75">
            <v>495000</v>
          </cell>
          <cell r="H75">
            <v>2014</v>
          </cell>
        </row>
        <row r="76">
          <cell r="G76">
            <v>543400</v>
          </cell>
          <cell r="H76">
            <v>2015</v>
          </cell>
        </row>
        <row r="77">
          <cell r="G77">
            <v>882200</v>
          </cell>
          <cell r="H77">
            <v>2015</v>
          </cell>
        </row>
        <row r="78">
          <cell r="G78">
            <v>1017500</v>
          </cell>
          <cell r="H78">
            <v>2015</v>
          </cell>
        </row>
        <row r="79">
          <cell r="G79">
            <v>733200</v>
          </cell>
          <cell r="H79">
            <v>2015</v>
          </cell>
        </row>
        <row r="80">
          <cell r="G80">
            <v>172100</v>
          </cell>
          <cell r="H80">
            <v>2015</v>
          </cell>
        </row>
        <row r="81">
          <cell r="G81">
            <v>109200</v>
          </cell>
          <cell r="H81">
            <v>2015</v>
          </cell>
        </row>
        <row r="82">
          <cell r="G82">
            <v>1017600</v>
          </cell>
          <cell r="H82">
            <v>2015</v>
          </cell>
        </row>
        <row r="83">
          <cell r="G83">
            <v>634000</v>
          </cell>
          <cell r="H83">
            <v>2015</v>
          </cell>
        </row>
        <row r="84">
          <cell r="G84">
            <v>700000</v>
          </cell>
          <cell r="H84">
            <v>2015</v>
          </cell>
        </row>
        <row r="85">
          <cell r="G85">
            <v>1000000</v>
          </cell>
          <cell r="H85">
            <v>2015</v>
          </cell>
        </row>
        <row r="86">
          <cell r="G86">
            <v>1000000</v>
          </cell>
          <cell r="H86">
            <v>2015</v>
          </cell>
        </row>
        <row r="87">
          <cell r="G87">
            <v>468100</v>
          </cell>
          <cell r="H87">
            <v>2016</v>
          </cell>
        </row>
        <row r="88">
          <cell r="G88">
            <v>1033200</v>
          </cell>
          <cell r="H88">
            <v>2016</v>
          </cell>
        </row>
        <row r="89">
          <cell r="G89">
            <v>1102600</v>
          </cell>
          <cell r="H89">
            <v>2016</v>
          </cell>
        </row>
        <row r="90">
          <cell r="G90">
            <v>1001400</v>
          </cell>
          <cell r="H90">
            <v>2016</v>
          </cell>
        </row>
        <row r="91">
          <cell r="G91">
            <v>543400</v>
          </cell>
          <cell r="H91">
            <v>2016</v>
          </cell>
        </row>
        <row r="92">
          <cell r="G92">
            <v>517100</v>
          </cell>
          <cell r="H92">
            <v>2016</v>
          </cell>
        </row>
        <row r="93">
          <cell r="G93">
            <v>613000</v>
          </cell>
          <cell r="H93">
            <v>2016</v>
          </cell>
        </row>
        <row r="94">
          <cell r="G94">
            <v>695300</v>
          </cell>
          <cell r="H94">
            <v>2016</v>
          </cell>
        </row>
        <row r="95">
          <cell r="G95">
            <v>700000</v>
          </cell>
          <cell r="H95">
            <v>2016</v>
          </cell>
        </row>
        <row r="96">
          <cell r="G96">
            <v>717000</v>
          </cell>
          <cell r="H96">
            <v>2016</v>
          </cell>
        </row>
        <row r="97">
          <cell r="G97">
            <v>769500</v>
          </cell>
          <cell r="H97">
            <v>2016</v>
          </cell>
        </row>
        <row r="98">
          <cell r="G98">
            <v>767000</v>
          </cell>
          <cell r="H98">
            <v>2016</v>
          </cell>
        </row>
        <row r="99">
          <cell r="G99">
            <v>822100</v>
          </cell>
          <cell r="H99">
            <v>2016</v>
          </cell>
        </row>
        <row r="100">
          <cell r="G100">
            <v>571800</v>
          </cell>
          <cell r="H100">
            <v>2016</v>
          </cell>
        </row>
        <row r="101">
          <cell r="G101">
            <v>1000000</v>
          </cell>
          <cell r="H101">
            <v>2016</v>
          </cell>
        </row>
        <row r="102">
          <cell r="G102">
            <v>820000</v>
          </cell>
          <cell r="H102">
            <v>2016</v>
          </cell>
        </row>
        <row r="103">
          <cell r="G103">
            <v>1064500</v>
          </cell>
          <cell r="H103">
            <v>2016</v>
          </cell>
        </row>
        <row r="104">
          <cell r="G104">
            <v>855000</v>
          </cell>
          <cell r="H104">
            <v>2016</v>
          </cell>
        </row>
        <row r="105">
          <cell r="G105">
            <v>1000000</v>
          </cell>
          <cell r="H105">
            <v>2016</v>
          </cell>
        </row>
        <row r="106">
          <cell r="G106">
            <v>1106400</v>
          </cell>
          <cell r="H106">
            <v>2016</v>
          </cell>
        </row>
        <row r="107">
          <cell r="G107">
            <v>399500</v>
          </cell>
          <cell r="H107">
            <v>2016</v>
          </cell>
        </row>
        <row r="108">
          <cell r="G108">
            <v>1000000</v>
          </cell>
          <cell r="H108">
            <v>2016</v>
          </cell>
        </row>
        <row r="109">
          <cell r="G109">
            <v>855000</v>
          </cell>
          <cell r="H109">
            <v>2016</v>
          </cell>
        </row>
        <row r="110">
          <cell r="G110">
            <v>1000000</v>
          </cell>
          <cell r="H110">
            <v>2016</v>
          </cell>
        </row>
        <row r="111">
          <cell r="G111">
            <v>885000</v>
          </cell>
          <cell r="H111">
            <v>2016</v>
          </cell>
        </row>
        <row r="112">
          <cell r="G112">
            <v>473200</v>
          </cell>
          <cell r="H112">
            <v>2017</v>
          </cell>
        </row>
        <row r="113">
          <cell r="G113">
            <v>750000</v>
          </cell>
          <cell r="H113">
            <v>2017</v>
          </cell>
        </row>
        <row r="114">
          <cell r="G114">
            <v>1000000</v>
          </cell>
          <cell r="H114">
            <v>2017</v>
          </cell>
        </row>
        <row r="115">
          <cell r="G115">
            <v>855000</v>
          </cell>
          <cell r="H115">
            <v>2017</v>
          </cell>
        </row>
        <row r="116">
          <cell r="G116">
            <v>1000000</v>
          </cell>
          <cell r="H116">
            <v>2017</v>
          </cell>
        </row>
        <row r="117">
          <cell r="G117">
            <v>855000</v>
          </cell>
          <cell r="H117">
            <v>2017</v>
          </cell>
        </row>
        <row r="118">
          <cell r="G118">
            <v>1016000</v>
          </cell>
          <cell r="H118">
            <v>2017</v>
          </cell>
        </row>
        <row r="119">
          <cell r="G119">
            <v>855000</v>
          </cell>
          <cell r="H119">
            <v>2017</v>
          </cell>
        </row>
        <row r="120">
          <cell r="G120">
            <v>822300</v>
          </cell>
          <cell r="H120">
            <v>2017</v>
          </cell>
        </row>
        <row r="121">
          <cell r="G121">
            <v>0</v>
          </cell>
          <cell r="H121">
            <v>2017</v>
          </cell>
        </row>
        <row r="122">
          <cell r="G122">
            <v>856600</v>
          </cell>
          <cell r="H122">
            <v>2017</v>
          </cell>
        </row>
        <row r="123">
          <cell r="G123">
            <v>626800</v>
          </cell>
          <cell r="H123">
            <v>2017</v>
          </cell>
        </row>
        <row r="124">
          <cell r="G124">
            <v>856000</v>
          </cell>
          <cell r="H124">
            <v>2017</v>
          </cell>
        </row>
        <row r="125">
          <cell r="G125">
            <v>264000</v>
          </cell>
          <cell r="H125">
            <v>2017</v>
          </cell>
        </row>
        <row r="126">
          <cell r="G126">
            <v>1148900</v>
          </cell>
          <cell r="H126">
            <v>2017</v>
          </cell>
        </row>
        <row r="127">
          <cell r="G127">
            <v>1009000</v>
          </cell>
          <cell r="H127">
            <v>2017</v>
          </cell>
        </row>
        <row r="128">
          <cell r="G128">
            <v>813100</v>
          </cell>
          <cell r="H128">
            <v>2017</v>
          </cell>
        </row>
        <row r="129">
          <cell r="G129">
            <v>617000</v>
          </cell>
          <cell r="H129">
            <v>2017</v>
          </cell>
        </row>
        <row r="130">
          <cell r="G130">
            <v>923000</v>
          </cell>
          <cell r="H130">
            <v>2017</v>
          </cell>
        </row>
        <row r="131">
          <cell r="G131">
            <v>930000</v>
          </cell>
          <cell r="H131">
            <v>2017</v>
          </cell>
        </row>
        <row r="132">
          <cell r="G132">
            <v>1181200</v>
          </cell>
          <cell r="H132">
            <v>2017</v>
          </cell>
        </row>
        <row r="133">
          <cell r="G133">
            <v>120000</v>
          </cell>
          <cell r="H133">
            <v>2017</v>
          </cell>
        </row>
        <row r="134">
          <cell r="G134">
            <v>855000</v>
          </cell>
          <cell r="H134">
            <v>2017</v>
          </cell>
        </row>
        <row r="135">
          <cell r="G135">
            <v>1000000</v>
          </cell>
          <cell r="H135">
            <v>2017</v>
          </cell>
        </row>
        <row r="136">
          <cell r="G136">
            <v>604800</v>
          </cell>
          <cell r="H136">
            <v>2017</v>
          </cell>
        </row>
        <row r="137">
          <cell r="G137">
            <v>918800</v>
          </cell>
          <cell r="H137">
            <v>2017</v>
          </cell>
        </row>
        <row r="138">
          <cell r="G138">
            <v>1061000</v>
          </cell>
          <cell r="H138">
            <v>2017</v>
          </cell>
        </row>
        <row r="139">
          <cell r="G139">
            <v>1007700</v>
          </cell>
          <cell r="H139">
            <v>2018</v>
          </cell>
        </row>
        <row r="140">
          <cell r="G140">
            <v>600000</v>
          </cell>
          <cell r="H140">
            <v>2018</v>
          </cell>
        </row>
        <row r="141">
          <cell r="G141">
            <v>855000</v>
          </cell>
          <cell r="H141">
            <v>2018</v>
          </cell>
        </row>
        <row r="142">
          <cell r="G142">
            <v>855000</v>
          </cell>
          <cell r="H142">
            <v>2018</v>
          </cell>
        </row>
        <row r="143">
          <cell r="G143">
            <v>855000</v>
          </cell>
          <cell r="H143">
            <v>2018</v>
          </cell>
        </row>
        <row r="144">
          <cell r="G144">
            <v>1016000</v>
          </cell>
          <cell r="H144">
            <v>2018</v>
          </cell>
        </row>
        <row r="145">
          <cell r="G145">
            <v>1000000</v>
          </cell>
          <cell r="H145">
            <v>2018</v>
          </cell>
        </row>
        <row r="146">
          <cell r="G146">
            <v>400000</v>
          </cell>
          <cell r="H146">
            <v>2018</v>
          </cell>
        </row>
        <row r="147">
          <cell r="G147">
            <v>855000</v>
          </cell>
          <cell r="H147">
            <v>2018</v>
          </cell>
        </row>
        <row r="148">
          <cell r="G148">
            <v>855000</v>
          </cell>
          <cell r="H148">
            <v>2018</v>
          </cell>
        </row>
        <row r="149">
          <cell r="G149">
            <v>1000000</v>
          </cell>
          <cell r="H149">
            <v>2018</v>
          </cell>
        </row>
        <row r="150">
          <cell r="G150">
            <v>1000000</v>
          </cell>
          <cell r="H150">
            <v>2018</v>
          </cell>
        </row>
        <row r="151">
          <cell r="G151">
            <v>975000</v>
          </cell>
          <cell r="H151">
            <v>2018</v>
          </cell>
        </row>
        <row r="152">
          <cell r="G152">
            <v>855000</v>
          </cell>
          <cell r="H152">
            <v>2018</v>
          </cell>
        </row>
        <row r="153">
          <cell r="G153">
            <v>1000000</v>
          </cell>
          <cell r="H153">
            <v>2018</v>
          </cell>
        </row>
        <row r="154">
          <cell r="G154">
            <v>855000</v>
          </cell>
          <cell r="H154">
            <v>2018</v>
          </cell>
        </row>
        <row r="155">
          <cell r="G155">
            <v>1000000</v>
          </cell>
          <cell r="H155">
            <v>2018</v>
          </cell>
        </row>
        <row r="156">
          <cell r="G156">
            <v>918400</v>
          </cell>
          <cell r="H156">
            <v>2018</v>
          </cell>
        </row>
        <row r="157">
          <cell r="G157">
            <v>110400</v>
          </cell>
          <cell r="H157">
            <v>2018</v>
          </cell>
        </row>
        <row r="158">
          <cell r="G158">
            <v>855000</v>
          </cell>
          <cell r="H158">
            <v>2018</v>
          </cell>
        </row>
        <row r="159">
          <cell r="G159">
            <v>855000</v>
          </cell>
          <cell r="H159">
            <v>2019</v>
          </cell>
        </row>
        <row r="160">
          <cell r="G160">
            <v>1000000</v>
          </cell>
          <cell r="H160">
            <v>2019</v>
          </cell>
        </row>
        <row r="161">
          <cell r="G161">
            <v>650000</v>
          </cell>
          <cell r="H161">
            <v>2019</v>
          </cell>
        </row>
        <row r="166">
          <cell r="G166">
            <v>0</v>
          </cell>
          <cell r="H166">
            <v>2010</v>
          </cell>
        </row>
        <row r="167">
          <cell r="G167">
            <v>0</v>
          </cell>
          <cell r="H167">
            <v>2012</v>
          </cell>
        </row>
        <row r="168">
          <cell r="G168">
            <v>0</v>
          </cell>
          <cell r="H168">
            <v>2012</v>
          </cell>
        </row>
        <row r="169">
          <cell r="G169">
            <v>0</v>
          </cell>
          <cell r="H169">
            <v>2013</v>
          </cell>
        </row>
        <row r="170">
          <cell r="G170">
            <v>598000</v>
          </cell>
          <cell r="H170">
            <v>2013</v>
          </cell>
        </row>
        <row r="171">
          <cell r="G171">
            <v>562200</v>
          </cell>
          <cell r="H171">
            <v>2013</v>
          </cell>
        </row>
        <row r="172">
          <cell r="G172">
            <v>574600</v>
          </cell>
          <cell r="H172">
            <v>2014</v>
          </cell>
        </row>
        <row r="173">
          <cell r="G173">
            <v>270000</v>
          </cell>
          <cell r="H173">
            <v>2014</v>
          </cell>
        </row>
        <row r="174">
          <cell r="G174">
            <v>335800</v>
          </cell>
          <cell r="H174">
            <v>2014</v>
          </cell>
        </row>
        <row r="175">
          <cell r="G175">
            <v>0</v>
          </cell>
          <cell r="H175">
            <v>2014</v>
          </cell>
        </row>
        <row r="176">
          <cell r="G176">
            <v>260700</v>
          </cell>
          <cell r="H176">
            <v>2014</v>
          </cell>
        </row>
        <row r="177">
          <cell r="G177">
            <v>345000</v>
          </cell>
          <cell r="H177">
            <v>2014</v>
          </cell>
        </row>
        <row r="178">
          <cell r="G178">
            <v>332700</v>
          </cell>
          <cell r="H178">
            <v>2014</v>
          </cell>
        </row>
        <row r="179">
          <cell r="G179">
            <v>202900</v>
          </cell>
          <cell r="H179">
            <v>2014</v>
          </cell>
        </row>
        <row r="180">
          <cell r="G180">
            <v>222500</v>
          </cell>
          <cell r="H180">
            <v>2014</v>
          </cell>
        </row>
        <row r="181">
          <cell r="G181">
            <v>214000</v>
          </cell>
          <cell r="H181">
            <v>2014</v>
          </cell>
        </row>
        <row r="182">
          <cell r="G182">
            <v>428500</v>
          </cell>
          <cell r="H182">
            <v>2014</v>
          </cell>
        </row>
        <row r="183">
          <cell r="G183">
            <v>240000</v>
          </cell>
          <cell r="H183">
            <v>2014</v>
          </cell>
        </row>
        <row r="184">
          <cell r="G184">
            <v>318200</v>
          </cell>
          <cell r="H184">
            <v>2014</v>
          </cell>
        </row>
        <row r="185">
          <cell r="G185">
            <v>500000</v>
          </cell>
          <cell r="H185">
            <v>2014</v>
          </cell>
        </row>
        <row r="186">
          <cell r="G186">
            <v>184100</v>
          </cell>
          <cell r="H186">
            <v>2015</v>
          </cell>
        </row>
        <row r="187">
          <cell r="G187">
            <v>210000</v>
          </cell>
          <cell r="H187">
            <v>2015</v>
          </cell>
        </row>
        <row r="188">
          <cell r="G188">
            <v>162000</v>
          </cell>
          <cell r="H188">
            <v>2015</v>
          </cell>
        </row>
        <row r="189">
          <cell r="G189">
            <v>252500</v>
          </cell>
          <cell r="H189">
            <v>2015</v>
          </cell>
        </row>
        <row r="190">
          <cell r="G190">
            <v>193900</v>
          </cell>
          <cell r="H190">
            <v>2015</v>
          </cell>
        </row>
        <row r="191">
          <cell r="G191">
            <v>452400</v>
          </cell>
          <cell r="H191">
            <v>2016</v>
          </cell>
        </row>
        <row r="192">
          <cell r="G192">
            <v>324500</v>
          </cell>
          <cell r="H192">
            <v>2016</v>
          </cell>
        </row>
        <row r="193">
          <cell r="G193">
            <v>248000</v>
          </cell>
          <cell r="H193">
            <v>2016</v>
          </cell>
        </row>
        <row r="194">
          <cell r="G194">
            <v>303000</v>
          </cell>
          <cell r="H194">
            <v>2016</v>
          </cell>
        </row>
        <row r="195">
          <cell r="G195">
            <v>362000</v>
          </cell>
          <cell r="H195">
            <v>2017</v>
          </cell>
        </row>
        <row r="196">
          <cell r="G196">
            <v>238300</v>
          </cell>
          <cell r="H196">
            <v>2017</v>
          </cell>
        </row>
        <row r="197">
          <cell r="G197">
            <v>321900</v>
          </cell>
          <cell r="H197">
            <v>2017</v>
          </cell>
        </row>
        <row r="198">
          <cell r="G198">
            <v>237100</v>
          </cell>
          <cell r="H198">
            <v>2017</v>
          </cell>
        </row>
        <row r="199">
          <cell r="G199">
            <v>438200</v>
          </cell>
          <cell r="H199">
            <v>2017</v>
          </cell>
        </row>
        <row r="200">
          <cell r="G200">
            <v>598000</v>
          </cell>
          <cell r="H200">
            <v>2017</v>
          </cell>
        </row>
        <row r="201">
          <cell r="G201">
            <v>348500</v>
          </cell>
          <cell r="H201">
            <v>2017</v>
          </cell>
        </row>
        <row r="202">
          <cell r="G202">
            <v>191000</v>
          </cell>
          <cell r="H202">
            <v>2017</v>
          </cell>
        </row>
        <row r="203">
          <cell r="G203">
            <v>525000</v>
          </cell>
          <cell r="H203">
            <v>2017</v>
          </cell>
        </row>
        <row r="204">
          <cell r="G204">
            <v>328100</v>
          </cell>
          <cell r="H204">
            <v>2017</v>
          </cell>
        </row>
        <row r="205">
          <cell r="G205">
            <v>3350000</v>
          </cell>
          <cell r="H205">
            <v>2018</v>
          </cell>
        </row>
        <row r="206">
          <cell r="G206">
            <v>300000</v>
          </cell>
          <cell r="H206">
            <v>2018</v>
          </cell>
        </row>
        <row r="211">
          <cell r="G211">
            <v>25800</v>
          </cell>
          <cell r="H211">
            <v>2013</v>
          </cell>
        </row>
        <row r="212">
          <cell r="G212">
            <v>165600</v>
          </cell>
          <cell r="H212">
            <v>2013</v>
          </cell>
        </row>
        <row r="213">
          <cell r="G213">
            <v>39700</v>
          </cell>
          <cell r="H213">
            <v>2013</v>
          </cell>
        </row>
        <row r="214">
          <cell r="G214">
            <v>27700</v>
          </cell>
          <cell r="H214">
            <v>2013</v>
          </cell>
        </row>
        <row r="215">
          <cell r="G215">
            <v>48400</v>
          </cell>
          <cell r="H215">
            <v>2013</v>
          </cell>
        </row>
        <row r="216">
          <cell r="G216">
            <v>29200</v>
          </cell>
          <cell r="H216">
            <v>2013</v>
          </cell>
        </row>
        <row r="217">
          <cell r="G217">
            <v>65000</v>
          </cell>
          <cell r="H217">
            <v>2014</v>
          </cell>
        </row>
        <row r="218">
          <cell r="G218">
            <v>0</v>
          </cell>
          <cell r="H218">
            <v>2015</v>
          </cell>
        </row>
        <row r="219">
          <cell r="G219">
            <v>91200</v>
          </cell>
          <cell r="H219">
            <v>2015</v>
          </cell>
        </row>
        <row r="220">
          <cell r="G220">
            <v>83000</v>
          </cell>
          <cell r="H220">
            <v>2015</v>
          </cell>
        </row>
        <row r="221">
          <cell r="G221">
            <v>0</v>
          </cell>
          <cell r="H221">
            <v>2015</v>
          </cell>
        </row>
        <row r="222">
          <cell r="G222">
            <v>23400</v>
          </cell>
          <cell r="H222">
            <v>2015</v>
          </cell>
        </row>
        <row r="223">
          <cell r="G223">
            <v>150000</v>
          </cell>
          <cell r="H223">
            <v>2015</v>
          </cell>
        </row>
        <row r="224">
          <cell r="G224">
            <v>39300</v>
          </cell>
          <cell r="H224">
            <v>2015</v>
          </cell>
        </row>
        <row r="225">
          <cell r="G225">
            <v>68000</v>
          </cell>
          <cell r="H225">
            <v>2015</v>
          </cell>
        </row>
        <row r="226">
          <cell r="G226">
            <v>0</v>
          </cell>
          <cell r="H226">
            <v>2015</v>
          </cell>
        </row>
        <row r="227">
          <cell r="G227">
            <v>65000</v>
          </cell>
          <cell r="H227">
            <v>2015</v>
          </cell>
        </row>
        <row r="228">
          <cell r="G228">
            <v>60500</v>
          </cell>
          <cell r="H228">
            <v>2015</v>
          </cell>
        </row>
        <row r="229">
          <cell r="G229">
            <v>75000</v>
          </cell>
          <cell r="H229">
            <v>2015</v>
          </cell>
        </row>
        <row r="230">
          <cell r="G230">
            <v>54300</v>
          </cell>
          <cell r="H230">
            <v>2015</v>
          </cell>
        </row>
        <row r="231">
          <cell r="G231">
            <v>65500</v>
          </cell>
          <cell r="H231">
            <v>2015</v>
          </cell>
        </row>
        <row r="232">
          <cell r="G232">
            <v>0</v>
          </cell>
          <cell r="H232">
            <v>2015</v>
          </cell>
        </row>
        <row r="233">
          <cell r="G233">
            <v>183000</v>
          </cell>
          <cell r="H233">
            <v>2015</v>
          </cell>
        </row>
        <row r="234">
          <cell r="G234">
            <v>26200</v>
          </cell>
          <cell r="H234">
            <v>2015</v>
          </cell>
        </row>
        <row r="235">
          <cell r="G235">
            <v>25800</v>
          </cell>
          <cell r="H235">
            <v>2016</v>
          </cell>
        </row>
        <row r="236">
          <cell r="G236">
            <v>111000</v>
          </cell>
          <cell r="H236">
            <v>2016</v>
          </cell>
        </row>
        <row r="237">
          <cell r="G237">
            <v>224200</v>
          </cell>
          <cell r="H237">
            <v>2016</v>
          </cell>
        </row>
        <row r="238">
          <cell r="G238">
            <v>91500</v>
          </cell>
          <cell r="H238">
            <v>2016</v>
          </cell>
        </row>
        <row r="239">
          <cell r="G239">
            <v>36000</v>
          </cell>
          <cell r="H239">
            <v>2016</v>
          </cell>
        </row>
        <row r="240">
          <cell r="G240">
            <v>170000</v>
          </cell>
          <cell r="H240">
            <v>2016</v>
          </cell>
        </row>
        <row r="241">
          <cell r="G241">
            <v>226000</v>
          </cell>
          <cell r="H241">
            <v>2016</v>
          </cell>
        </row>
        <row r="242">
          <cell r="G242">
            <v>114000</v>
          </cell>
          <cell r="H242">
            <v>2016</v>
          </cell>
        </row>
        <row r="243">
          <cell r="G243">
            <v>42000</v>
          </cell>
          <cell r="H243">
            <v>2016</v>
          </cell>
        </row>
        <row r="244">
          <cell r="G244">
            <v>45600</v>
          </cell>
          <cell r="H244">
            <v>2016</v>
          </cell>
        </row>
        <row r="245">
          <cell r="G245">
            <v>81900</v>
          </cell>
          <cell r="H245">
            <v>2016</v>
          </cell>
        </row>
        <row r="246">
          <cell r="G246">
            <v>142000</v>
          </cell>
          <cell r="H246">
            <v>2016</v>
          </cell>
        </row>
        <row r="247">
          <cell r="G247">
            <v>84200</v>
          </cell>
          <cell r="H247">
            <v>2016</v>
          </cell>
        </row>
        <row r="248">
          <cell r="G248">
            <v>161400</v>
          </cell>
          <cell r="H248">
            <v>2016</v>
          </cell>
        </row>
        <row r="249">
          <cell r="G249">
            <v>89500</v>
          </cell>
          <cell r="H249">
            <v>2016</v>
          </cell>
        </row>
        <row r="250">
          <cell r="G250">
            <v>200000</v>
          </cell>
          <cell r="H250">
            <v>2016</v>
          </cell>
        </row>
        <row r="251">
          <cell r="G251">
            <v>0</v>
          </cell>
          <cell r="H251">
            <v>2016</v>
          </cell>
        </row>
        <row r="252">
          <cell r="G252">
            <v>155400</v>
          </cell>
          <cell r="H252">
            <v>2016</v>
          </cell>
        </row>
        <row r="253">
          <cell r="G253">
            <v>76000</v>
          </cell>
          <cell r="H253">
            <v>2016</v>
          </cell>
        </row>
        <row r="254">
          <cell r="G254">
            <v>50000</v>
          </cell>
          <cell r="H254">
            <v>2016</v>
          </cell>
        </row>
        <row r="255">
          <cell r="G255">
            <v>42400</v>
          </cell>
          <cell r="H255">
            <v>2017</v>
          </cell>
        </row>
        <row r="256">
          <cell r="G256">
            <v>226300</v>
          </cell>
          <cell r="H256">
            <v>2017</v>
          </cell>
        </row>
        <row r="257">
          <cell r="G257">
            <v>187800</v>
          </cell>
          <cell r="H257">
            <v>2017</v>
          </cell>
        </row>
        <row r="258">
          <cell r="G258">
            <v>30200</v>
          </cell>
          <cell r="H258">
            <v>2017</v>
          </cell>
        </row>
        <row r="259">
          <cell r="G259">
            <v>91100</v>
          </cell>
          <cell r="H259">
            <v>2017</v>
          </cell>
        </row>
        <row r="260">
          <cell r="G260">
            <v>0</v>
          </cell>
          <cell r="H260">
            <v>2017</v>
          </cell>
        </row>
        <row r="261">
          <cell r="G261">
            <v>63200</v>
          </cell>
          <cell r="H261">
            <v>2017</v>
          </cell>
        </row>
        <row r="262">
          <cell r="G262">
            <v>55400</v>
          </cell>
          <cell r="H262">
            <v>2017</v>
          </cell>
        </row>
        <row r="263">
          <cell r="G263">
            <v>169300</v>
          </cell>
          <cell r="H263">
            <v>2017</v>
          </cell>
        </row>
        <row r="264">
          <cell r="G264">
            <v>91000</v>
          </cell>
          <cell r="H264">
            <v>2017</v>
          </cell>
        </row>
        <row r="265">
          <cell r="G265">
            <v>61800</v>
          </cell>
          <cell r="H265">
            <v>2017</v>
          </cell>
        </row>
        <row r="266">
          <cell r="G266">
            <v>0</v>
          </cell>
          <cell r="H266">
            <v>2017</v>
          </cell>
        </row>
        <row r="267">
          <cell r="G267">
            <v>83000</v>
          </cell>
          <cell r="H267">
            <v>2017</v>
          </cell>
        </row>
        <row r="268">
          <cell r="G268">
            <v>26000</v>
          </cell>
          <cell r="H268">
            <v>2017</v>
          </cell>
        </row>
        <row r="269">
          <cell r="G269">
            <v>100000</v>
          </cell>
          <cell r="H269">
            <v>2017</v>
          </cell>
        </row>
        <row r="270">
          <cell r="G270">
            <v>64000</v>
          </cell>
          <cell r="H270">
            <v>2017</v>
          </cell>
        </row>
        <row r="271">
          <cell r="G271">
            <v>159000</v>
          </cell>
          <cell r="H271">
            <v>2017</v>
          </cell>
        </row>
        <row r="272">
          <cell r="G272">
            <v>259800</v>
          </cell>
          <cell r="H272">
            <v>2017</v>
          </cell>
        </row>
        <row r="273">
          <cell r="G273">
            <v>80000</v>
          </cell>
          <cell r="H273">
            <v>2017</v>
          </cell>
        </row>
        <row r="274">
          <cell r="G274">
            <v>133600</v>
          </cell>
          <cell r="H274">
            <v>2017</v>
          </cell>
        </row>
        <row r="275">
          <cell r="G275">
            <v>104100</v>
          </cell>
          <cell r="H275">
            <v>2017</v>
          </cell>
        </row>
        <row r="276">
          <cell r="G276">
            <v>93000</v>
          </cell>
          <cell r="H276">
            <v>2017</v>
          </cell>
        </row>
        <row r="277">
          <cell r="G277">
            <v>0</v>
          </cell>
          <cell r="H277">
            <v>2017</v>
          </cell>
        </row>
        <row r="278">
          <cell r="G278">
            <v>45000</v>
          </cell>
          <cell r="H278">
            <v>2017</v>
          </cell>
        </row>
        <row r="279">
          <cell r="G279">
            <v>91000</v>
          </cell>
          <cell r="H279">
            <v>2017</v>
          </cell>
        </row>
        <row r="280">
          <cell r="G280">
            <v>138000</v>
          </cell>
          <cell r="H280">
            <v>2017</v>
          </cell>
        </row>
        <row r="285">
          <cell r="G285">
            <v>37400</v>
          </cell>
          <cell r="H285">
            <v>2014</v>
          </cell>
        </row>
        <row r="286">
          <cell r="G286">
            <v>40000</v>
          </cell>
          <cell r="H286">
            <v>2014</v>
          </cell>
        </row>
        <row r="287">
          <cell r="G287">
            <v>59900</v>
          </cell>
          <cell r="H287">
            <v>2015</v>
          </cell>
        </row>
        <row r="288">
          <cell r="G288">
            <v>50000</v>
          </cell>
          <cell r="H288">
            <v>2015</v>
          </cell>
        </row>
        <row r="289">
          <cell r="G289">
            <v>28800</v>
          </cell>
          <cell r="H289">
            <v>2015</v>
          </cell>
        </row>
        <row r="290">
          <cell r="G290">
            <v>45300</v>
          </cell>
          <cell r="H290">
            <v>2015</v>
          </cell>
        </row>
        <row r="291">
          <cell r="G291">
            <v>0</v>
          </cell>
          <cell r="H291">
            <v>2015</v>
          </cell>
        </row>
        <row r="292">
          <cell r="G292">
            <v>37800</v>
          </cell>
          <cell r="H292">
            <v>2015</v>
          </cell>
        </row>
        <row r="293">
          <cell r="G293">
            <v>24000</v>
          </cell>
          <cell r="H293">
            <v>2015</v>
          </cell>
        </row>
        <row r="294">
          <cell r="G294">
            <v>20000</v>
          </cell>
          <cell r="H294">
            <v>2015</v>
          </cell>
        </row>
        <row r="295">
          <cell r="G295">
            <v>58900</v>
          </cell>
          <cell r="H295">
            <v>2015</v>
          </cell>
        </row>
        <row r="296">
          <cell r="G296">
            <v>52000</v>
          </cell>
          <cell r="H296">
            <v>2015</v>
          </cell>
        </row>
        <row r="297">
          <cell r="G297">
            <v>0</v>
          </cell>
          <cell r="H297">
            <v>2015</v>
          </cell>
        </row>
        <row r="298">
          <cell r="G298">
            <v>0</v>
          </cell>
          <cell r="H298">
            <v>2015</v>
          </cell>
        </row>
        <row r="299">
          <cell r="G299">
            <v>72300</v>
          </cell>
          <cell r="H299">
            <v>2015</v>
          </cell>
        </row>
        <row r="300">
          <cell r="G300">
            <v>35000</v>
          </cell>
          <cell r="H300">
            <v>2015</v>
          </cell>
        </row>
        <row r="301">
          <cell r="G301">
            <v>16300</v>
          </cell>
          <cell r="H301">
            <v>2015</v>
          </cell>
        </row>
        <row r="302">
          <cell r="G302">
            <v>54300</v>
          </cell>
          <cell r="H302">
            <v>2015</v>
          </cell>
        </row>
        <row r="303">
          <cell r="G303">
            <v>120000</v>
          </cell>
          <cell r="H303">
            <v>2015</v>
          </cell>
        </row>
        <row r="304">
          <cell r="G304">
            <v>33900</v>
          </cell>
          <cell r="H304">
            <v>2015</v>
          </cell>
        </row>
        <row r="305">
          <cell r="G305">
            <v>0</v>
          </cell>
          <cell r="H305">
            <v>2015</v>
          </cell>
        </row>
        <row r="306">
          <cell r="G306">
            <v>35000</v>
          </cell>
          <cell r="H306">
            <v>2015</v>
          </cell>
        </row>
        <row r="307">
          <cell r="G307">
            <v>60000</v>
          </cell>
          <cell r="H307">
            <v>2015</v>
          </cell>
        </row>
        <row r="308">
          <cell r="G308">
            <v>0</v>
          </cell>
          <cell r="H308">
            <v>2015</v>
          </cell>
        </row>
        <row r="309">
          <cell r="G309">
            <v>45000</v>
          </cell>
          <cell r="H309">
            <v>2015</v>
          </cell>
        </row>
        <row r="310">
          <cell r="G310">
            <v>88000</v>
          </cell>
          <cell r="H310">
            <v>2015</v>
          </cell>
        </row>
        <row r="311">
          <cell r="G311">
            <v>24800</v>
          </cell>
          <cell r="H311">
            <v>2015</v>
          </cell>
        </row>
        <row r="312">
          <cell r="G312">
            <v>0</v>
          </cell>
          <cell r="H312">
            <v>2015</v>
          </cell>
        </row>
        <row r="313">
          <cell r="G313">
            <v>11900</v>
          </cell>
          <cell r="H313">
            <v>2015</v>
          </cell>
        </row>
        <row r="314">
          <cell r="G314">
            <v>38300</v>
          </cell>
          <cell r="H314">
            <v>2015</v>
          </cell>
        </row>
        <row r="315">
          <cell r="G315">
            <v>38400</v>
          </cell>
          <cell r="H315">
            <v>2015</v>
          </cell>
        </row>
        <row r="316">
          <cell r="G316">
            <v>18900</v>
          </cell>
          <cell r="H316">
            <v>2015</v>
          </cell>
        </row>
        <row r="317">
          <cell r="G317">
            <v>39000</v>
          </cell>
          <cell r="H317">
            <v>2016</v>
          </cell>
        </row>
        <row r="318">
          <cell r="G318">
            <v>20000</v>
          </cell>
          <cell r="H318">
            <v>2016</v>
          </cell>
        </row>
        <row r="319">
          <cell r="G319">
            <v>0</v>
          </cell>
          <cell r="H319">
            <v>2016</v>
          </cell>
        </row>
        <row r="320">
          <cell r="G320">
            <v>50000</v>
          </cell>
          <cell r="H320">
            <v>2016</v>
          </cell>
        </row>
        <row r="321">
          <cell r="G321">
            <v>30000</v>
          </cell>
          <cell r="H321">
            <v>2016</v>
          </cell>
        </row>
        <row r="322">
          <cell r="G322">
            <v>96000</v>
          </cell>
          <cell r="H322">
            <v>2016</v>
          </cell>
        </row>
        <row r="323">
          <cell r="G323">
            <v>43900</v>
          </cell>
          <cell r="H323">
            <v>2016</v>
          </cell>
        </row>
        <row r="324">
          <cell r="G324">
            <v>55400</v>
          </cell>
          <cell r="H324">
            <v>2016</v>
          </cell>
        </row>
        <row r="325">
          <cell r="G325">
            <v>0</v>
          </cell>
          <cell r="H325">
            <v>2016</v>
          </cell>
        </row>
        <row r="326">
          <cell r="G326">
            <v>30000</v>
          </cell>
          <cell r="H326">
            <v>2016</v>
          </cell>
        </row>
        <row r="327">
          <cell r="G327">
            <v>58000</v>
          </cell>
          <cell r="H327">
            <v>2016</v>
          </cell>
        </row>
        <row r="328">
          <cell r="G328">
            <v>45700</v>
          </cell>
          <cell r="H328">
            <v>2016</v>
          </cell>
        </row>
        <row r="329">
          <cell r="G329">
            <v>42600</v>
          </cell>
          <cell r="H329">
            <v>2016</v>
          </cell>
        </row>
        <row r="330">
          <cell r="G330">
            <v>0</v>
          </cell>
          <cell r="H330">
            <v>2016</v>
          </cell>
        </row>
        <row r="331">
          <cell r="G331">
            <v>25600</v>
          </cell>
          <cell r="H331">
            <v>2016</v>
          </cell>
        </row>
        <row r="332">
          <cell r="G332">
            <v>40000</v>
          </cell>
          <cell r="H332">
            <v>2016</v>
          </cell>
        </row>
        <row r="333">
          <cell r="G333">
            <v>17500</v>
          </cell>
          <cell r="H333">
            <v>2016</v>
          </cell>
        </row>
        <row r="334">
          <cell r="G334">
            <v>19000</v>
          </cell>
          <cell r="H334">
            <v>2017</v>
          </cell>
        </row>
        <row r="335">
          <cell r="G335">
            <v>0</v>
          </cell>
          <cell r="H335">
            <v>2017</v>
          </cell>
        </row>
        <row r="336">
          <cell r="G336">
            <v>25000</v>
          </cell>
          <cell r="H336">
            <v>2017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3"/>
  <sheetViews>
    <sheetView tabSelected="1" topLeftCell="I52" workbookViewId="0">
      <selection activeCell="O29" sqref="O29"/>
    </sheetView>
  </sheetViews>
  <sheetFormatPr defaultColWidth="12.5703125" defaultRowHeight="15" x14ac:dyDescent="0.25"/>
  <cols>
    <col min="1" max="1" width="4.42578125" customWidth="1"/>
    <col min="2" max="2" width="6.140625" customWidth="1"/>
    <col min="3" max="3" width="58.85546875" customWidth="1"/>
    <col min="4" max="4" width="12.7109375" bestFit="1" customWidth="1"/>
    <col min="12" max="12" width="12.5703125" bestFit="1" customWidth="1"/>
  </cols>
  <sheetData>
    <row r="1" spans="1:14" s="2" customFormat="1" ht="23.25" x14ac:dyDescent="0.35">
      <c r="A1" s="1" t="s">
        <v>0</v>
      </c>
      <c r="B1" s="1"/>
      <c r="C1" s="1"/>
      <c r="D1" s="1"/>
      <c r="E1" s="1"/>
      <c r="F1" s="1"/>
      <c r="G1" s="1"/>
      <c r="H1" s="1"/>
      <c r="I1" s="1"/>
      <c r="J1" s="1"/>
      <c r="K1" s="1"/>
      <c r="L1" s="1"/>
    </row>
    <row r="3" spans="1:14" s="5" customFormat="1" ht="18.75" x14ac:dyDescent="0.3">
      <c r="A3" s="3" t="s">
        <v>1</v>
      </c>
      <c r="B3" s="4"/>
      <c r="C3" s="4"/>
      <c r="D3" s="4"/>
      <c r="E3" s="4"/>
      <c r="F3" s="4"/>
      <c r="G3" s="4"/>
      <c r="H3" s="4"/>
      <c r="I3" s="4"/>
      <c r="J3" s="4"/>
      <c r="K3" s="4"/>
      <c r="L3" s="4"/>
    </row>
    <row r="5" spans="1:14" ht="15.75" x14ac:dyDescent="0.25">
      <c r="A5" s="6" t="s">
        <v>2</v>
      </c>
      <c r="D5" s="6">
        <v>2008</v>
      </c>
      <c r="E5" s="6">
        <v>2009</v>
      </c>
      <c r="F5" s="6">
        <v>2010</v>
      </c>
      <c r="G5" s="6">
        <v>2011</v>
      </c>
      <c r="H5" s="6">
        <v>2012</v>
      </c>
      <c r="I5" s="6">
        <v>2013</v>
      </c>
      <c r="J5" s="6">
        <v>2014</v>
      </c>
      <c r="K5" s="6">
        <v>2015</v>
      </c>
      <c r="L5" s="6">
        <v>2016</v>
      </c>
    </row>
    <row r="6" spans="1:14" x14ac:dyDescent="0.25">
      <c r="A6" t="s">
        <v>3</v>
      </c>
      <c r="D6" s="7">
        <v>19166</v>
      </c>
      <c r="E6" s="7">
        <v>22273</v>
      </c>
      <c r="F6" s="7">
        <v>30792</v>
      </c>
      <c r="G6" s="7">
        <v>42000</v>
      </c>
      <c r="H6" s="7">
        <v>51733</v>
      </c>
      <c r="I6" s="7">
        <v>60903</v>
      </c>
      <c r="J6" s="7">
        <v>70080</v>
      </c>
      <c r="K6" s="7">
        <v>79268</v>
      </c>
      <c r="L6" s="7">
        <v>94665</v>
      </c>
      <c r="N6" t="s">
        <v>4</v>
      </c>
    </row>
    <row r="7" spans="1:14" x14ac:dyDescent="0.25">
      <c r="A7" t="s">
        <v>5</v>
      </c>
      <c r="D7" s="7">
        <v>0</v>
      </c>
      <c r="E7" s="7">
        <v>2236</v>
      </c>
      <c r="F7" s="7">
        <v>3412</v>
      </c>
      <c r="G7" s="7">
        <v>6077</v>
      </c>
      <c r="H7" s="7">
        <v>9360</v>
      </c>
      <c r="I7" s="7">
        <v>13549</v>
      </c>
      <c r="J7" s="7">
        <v>18908</v>
      </c>
      <c r="K7" s="7">
        <v>27738</v>
      </c>
      <c r="L7" s="7">
        <v>41322</v>
      </c>
      <c r="N7" t="s">
        <v>6</v>
      </c>
    </row>
    <row r="8" spans="1:14" ht="16.5" thickBot="1" x14ac:dyDescent="0.3">
      <c r="B8" s="8" t="s">
        <v>7</v>
      </c>
      <c r="C8" s="9"/>
      <c r="D8" s="10">
        <f t="shared" ref="D8" si="0">SUM(D6:D7)</f>
        <v>19166</v>
      </c>
      <c r="E8" s="10">
        <f t="shared" ref="E8:I8" si="1">SUM(E6:E7)</f>
        <v>24509</v>
      </c>
      <c r="F8" s="10">
        <f t="shared" si="1"/>
        <v>34204</v>
      </c>
      <c r="G8" s="10">
        <f t="shared" si="1"/>
        <v>48077</v>
      </c>
      <c r="H8" s="10">
        <f t="shared" si="1"/>
        <v>61093</v>
      </c>
      <c r="I8" s="10">
        <f t="shared" si="1"/>
        <v>74452</v>
      </c>
      <c r="J8" s="10">
        <f>SUM(J6:J7)</f>
        <v>88988</v>
      </c>
      <c r="K8" s="10">
        <f t="shared" ref="K8:L8" si="2">SUM(K6:K7)</f>
        <v>107006</v>
      </c>
      <c r="L8" s="10">
        <f t="shared" si="2"/>
        <v>135987</v>
      </c>
      <c r="N8" t="s">
        <v>8</v>
      </c>
    </row>
    <row r="9" spans="1:14" ht="15.75" thickTop="1" x14ac:dyDescent="0.25">
      <c r="A9" t="s">
        <v>9</v>
      </c>
      <c r="D9" s="7"/>
      <c r="E9" s="7"/>
      <c r="F9" s="7"/>
      <c r="G9" s="7"/>
      <c r="H9" s="7"/>
      <c r="I9" s="7"/>
      <c r="J9" s="7"/>
      <c r="K9" s="7"/>
      <c r="L9" s="7"/>
      <c r="N9" t="s">
        <v>10</v>
      </c>
    </row>
    <row r="10" spans="1:14" x14ac:dyDescent="0.25">
      <c r="B10" t="s">
        <v>4</v>
      </c>
      <c r="D10" s="7">
        <v>14896</v>
      </c>
      <c r="E10" s="7">
        <v>18978</v>
      </c>
      <c r="F10" s="7">
        <v>26561</v>
      </c>
      <c r="G10" s="7">
        <v>37288</v>
      </c>
      <c r="H10" s="7">
        <v>45971</v>
      </c>
      <c r="I10" s="7">
        <v>54181</v>
      </c>
      <c r="J10" s="7">
        <v>62752</v>
      </c>
      <c r="K10" s="7">
        <v>71651</v>
      </c>
      <c r="L10" s="7">
        <v>88265</v>
      </c>
      <c r="N10" t="s">
        <v>11</v>
      </c>
    </row>
    <row r="11" spans="1:14" x14ac:dyDescent="0.25">
      <c r="B11" t="s">
        <v>12</v>
      </c>
      <c r="D11" s="7">
        <v>1658</v>
      </c>
      <c r="E11" s="7">
        <v>2052</v>
      </c>
      <c r="F11" s="7">
        <v>2898</v>
      </c>
      <c r="G11" s="7">
        <v>4576</v>
      </c>
      <c r="H11" s="7">
        <v>6419</v>
      </c>
      <c r="I11" s="7">
        <v>8291</v>
      </c>
      <c r="J11" s="7">
        <v>10766</v>
      </c>
      <c r="K11" s="7">
        <v>13410</v>
      </c>
      <c r="L11" s="7">
        <v>17619</v>
      </c>
      <c r="N11" t="s">
        <v>13</v>
      </c>
    </row>
    <row r="12" spans="1:14" x14ac:dyDescent="0.25">
      <c r="B12" t="s">
        <v>14</v>
      </c>
      <c r="D12" s="7">
        <v>482</v>
      </c>
      <c r="E12" s="7">
        <v>680</v>
      </c>
      <c r="F12" s="7">
        <v>1029</v>
      </c>
      <c r="G12" s="7">
        <v>1630</v>
      </c>
      <c r="H12" s="7">
        <v>2408</v>
      </c>
      <c r="I12" s="7">
        <v>3045</v>
      </c>
      <c r="J12" s="7">
        <v>4332</v>
      </c>
      <c r="K12" s="7">
        <v>5254</v>
      </c>
      <c r="L12" s="7">
        <v>7233</v>
      </c>
      <c r="N12" t="s">
        <v>15</v>
      </c>
    </row>
    <row r="13" spans="1:14" x14ac:dyDescent="0.25">
      <c r="B13" t="s">
        <v>16</v>
      </c>
      <c r="D13" s="7">
        <v>1033</v>
      </c>
      <c r="E13" s="7">
        <v>1240</v>
      </c>
      <c r="F13" s="7">
        <v>1734</v>
      </c>
      <c r="G13" s="7">
        <v>2909</v>
      </c>
      <c r="H13" s="7">
        <v>4564</v>
      </c>
      <c r="I13" s="7">
        <v>5962</v>
      </c>
      <c r="J13" s="7">
        <v>9275</v>
      </c>
      <c r="K13" s="7">
        <v>12540</v>
      </c>
      <c r="L13" s="7">
        <v>16085</v>
      </c>
      <c r="N13" t="s">
        <v>17</v>
      </c>
    </row>
    <row r="14" spans="1:14" x14ac:dyDescent="0.25">
      <c r="B14" t="s">
        <v>18</v>
      </c>
      <c r="D14" s="7">
        <v>279</v>
      </c>
      <c r="E14" s="7">
        <v>328</v>
      </c>
      <c r="F14" s="7">
        <v>470</v>
      </c>
      <c r="G14" s="7">
        <v>658</v>
      </c>
      <c r="H14" s="7">
        <v>896</v>
      </c>
      <c r="I14" s="7">
        <v>980</v>
      </c>
      <c r="J14" s="7">
        <v>1552</v>
      </c>
      <c r="K14" s="7">
        <v>1747</v>
      </c>
      <c r="L14" s="7">
        <v>2432</v>
      </c>
      <c r="N14" t="s">
        <v>19</v>
      </c>
    </row>
    <row r="15" spans="1:14" x14ac:dyDescent="0.25">
      <c r="B15" t="s">
        <v>20</v>
      </c>
      <c r="D15" s="7">
        <v>-24</v>
      </c>
      <c r="E15" s="7">
        <v>102</v>
      </c>
      <c r="F15" s="7">
        <v>106</v>
      </c>
      <c r="G15" s="7">
        <v>154</v>
      </c>
      <c r="H15" s="7">
        <v>159</v>
      </c>
      <c r="I15" s="7">
        <v>114</v>
      </c>
      <c r="J15" s="7">
        <v>133</v>
      </c>
      <c r="K15" s="7">
        <v>171</v>
      </c>
      <c r="L15" s="7">
        <v>167</v>
      </c>
      <c r="N15" t="s">
        <v>21</v>
      </c>
    </row>
    <row r="16" spans="1:14" ht="16.5" thickBot="1" x14ac:dyDescent="0.3">
      <c r="C16" s="8" t="s">
        <v>22</v>
      </c>
      <c r="D16" s="10">
        <f t="shared" ref="D16:I16" si="3">SUM(D10:D15)</f>
        <v>18324</v>
      </c>
      <c r="E16" s="10">
        <f t="shared" si="3"/>
        <v>23380</v>
      </c>
      <c r="F16" s="10">
        <f t="shared" si="3"/>
        <v>32798</v>
      </c>
      <c r="G16" s="10">
        <f t="shared" si="3"/>
        <v>47215</v>
      </c>
      <c r="H16" s="10">
        <f t="shared" si="3"/>
        <v>60417</v>
      </c>
      <c r="I16" s="10">
        <f t="shared" si="3"/>
        <v>72573</v>
      </c>
      <c r="J16" s="10">
        <f>SUM(J10:J15)</f>
        <v>88810</v>
      </c>
      <c r="K16" s="10">
        <f t="shared" ref="K16:L16" si="4">SUM(K10:K15)</f>
        <v>104773</v>
      </c>
      <c r="L16" s="10">
        <f t="shared" si="4"/>
        <v>131801</v>
      </c>
      <c r="N16" t="s">
        <v>23</v>
      </c>
    </row>
    <row r="17" spans="1:22" ht="15.75" thickTop="1" x14ac:dyDescent="0.25">
      <c r="A17" t="s">
        <v>24</v>
      </c>
      <c r="D17" s="7">
        <v>842</v>
      </c>
      <c r="E17" s="7">
        <v>1129</v>
      </c>
      <c r="F17" s="7">
        <v>1406</v>
      </c>
      <c r="G17" s="7">
        <v>862</v>
      </c>
      <c r="H17" s="7">
        <v>676</v>
      </c>
      <c r="I17" s="7">
        <v>745</v>
      </c>
      <c r="J17" s="7">
        <v>178</v>
      </c>
      <c r="K17" s="11">
        <v>2233</v>
      </c>
      <c r="L17" s="11">
        <v>4186</v>
      </c>
      <c r="N17" t="s">
        <v>12</v>
      </c>
    </row>
    <row r="18" spans="1:22" x14ac:dyDescent="0.25">
      <c r="A18" t="s">
        <v>25</v>
      </c>
      <c r="D18" s="7">
        <v>83</v>
      </c>
      <c r="E18" s="7">
        <v>37</v>
      </c>
      <c r="F18" s="7">
        <v>51</v>
      </c>
      <c r="G18" s="7">
        <v>61</v>
      </c>
      <c r="H18" s="7">
        <v>40</v>
      </c>
      <c r="I18" s="7">
        <v>38</v>
      </c>
      <c r="J18" s="7">
        <v>39</v>
      </c>
      <c r="K18" s="11">
        <v>50</v>
      </c>
      <c r="L18" s="11">
        <v>100</v>
      </c>
      <c r="N18" t="s">
        <v>26</v>
      </c>
    </row>
    <row r="19" spans="1:22" x14ac:dyDescent="0.25">
      <c r="A19" t="s">
        <v>27</v>
      </c>
      <c r="D19" s="7">
        <v>-71</v>
      </c>
      <c r="E19" s="7">
        <v>-34</v>
      </c>
      <c r="F19" s="7">
        <v>-39</v>
      </c>
      <c r="G19" s="7">
        <v>-65</v>
      </c>
      <c r="H19" s="7">
        <v>-92</v>
      </c>
      <c r="I19" s="7">
        <v>-141</v>
      </c>
      <c r="J19" s="7">
        <v>-210</v>
      </c>
      <c r="K19" s="11">
        <v>-459</v>
      </c>
      <c r="L19" s="11">
        <v>-484</v>
      </c>
      <c r="N19" t="s">
        <v>28</v>
      </c>
    </row>
    <row r="20" spans="1:22" x14ac:dyDescent="0.25">
      <c r="A20" t="s">
        <v>29</v>
      </c>
      <c r="D20" s="7">
        <v>47</v>
      </c>
      <c r="E20" s="7">
        <v>29</v>
      </c>
      <c r="F20" s="7">
        <v>79</v>
      </c>
      <c r="G20" s="7">
        <v>76</v>
      </c>
      <c r="H20" s="7">
        <v>-80</v>
      </c>
      <c r="I20" s="7">
        <v>-136</v>
      </c>
      <c r="J20" s="7">
        <v>-118</v>
      </c>
      <c r="K20" s="11">
        <v>-256</v>
      </c>
      <c r="L20" s="11">
        <v>90</v>
      </c>
      <c r="N20" t="s">
        <v>30</v>
      </c>
    </row>
    <row r="21" spans="1:22" ht="16.5" thickBot="1" x14ac:dyDescent="0.3">
      <c r="B21" s="8" t="s">
        <v>31</v>
      </c>
      <c r="C21" s="8"/>
      <c r="D21" s="10">
        <f t="shared" ref="D21:I21" si="5">SUM(D18:D20)</f>
        <v>59</v>
      </c>
      <c r="E21" s="10">
        <f t="shared" si="5"/>
        <v>32</v>
      </c>
      <c r="F21" s="10">
        <f t="shared" si="5"/>
        <v>91</v>
      </c>
      <c r="G21" s="10">
        <f t="shared" si="5"/>
        <v>72</v>
      </c>
      <c r="H21" s="10">
        <f t="shared" si="5"/>
        <v>-132</v>
      </c>
      <c r="I21" s="10">
        <f t="shared" si="5"/>
        <v>-239</v>
      </c>
      <c r="J21" s="10">
        <f>SUM(J18:J20)</f>
        <v>-289</v>
      </c>
      <c r="K21" s="10">
        <f t="shared" ref="K21:L21" si="6">SUM(K18:K20)</f>
        <v>-665</v>
      </c>
      <c r="L21" s="10">
        <f t="shared" si="6"/>
        <v>-294</v>
      </c>
      <c r="N21" t="s">
        <v>32</v>
      </c>
    </row>
    <row r="22" spans="1:22" ht="15.75" thickTop="1" x14ac:dyDescent="0.25">
      <c r="A22" t="s">
        <v>33</v>
      </c>
      <c r="D22" s="7">
        <v>901</v>
      </c>
      <c r="E22" s="7">
        <v>1161</v>
      </c>
      <c r="F22" s="7">
        <v>1497</v>
      </c>
      <c r="G22" s="7">
        <v>934</v>
      </c>
      <c r="H22" s="7">
        <v>544</v>
      </c>
      <c r="I22" s="7">
        <v>506</v>
      </c>
      <c r="J22" s="7">
        <v>-111</v>
      </c>
      <c r="K22" s="11">
        <v>1568</v>
      </c>
      <c r="L22" s="11">
        <v>3892</v>
      </c>
      <c r="N22" t="s">
        <v>34</v>
      </c>
    </row>
    <row r="23" spans="1:22" x14ac:dyDescent="0.25">
      <c r="A23" t="s">
        <v>35</v>
      </c>
      <c r="D23" s="7">
        <v>-247</v>
      </c>
      <c r="E23" s="7">
        <v>-253</v>
      </c>
      <c r="F23" s="7">
        <v>-352</v>
      </c>
      <c r="G23" s="7">
        <v>-291</v>
      </c>
      <c r="H23" s="7">
        <v>-428</v>
      </c>
      <c r="I23" s="7">
        <v>-161</v>
      </c>
      <c r="J23" s="7">
        <v>-167</v>
      </c>
      <c r="K23" s="11">
        <v>-950</v>
      </c>
      <c r="L23" s="11">
        <v>-1425</v>
      </c>
      <c r="N23" t="s">
        <v>36</v>
      </c>
    </row>
    <row r="24" spans="1:22" x14ac:dyDescent="0.25">
      <c r="A24" t="s">
        <v>37</v>
      </c>
      <c r="D24" s="7">
        <v>-9</v>
      </c>
      <c r="E24" s="7">
        <v>-6</v>
      </c>
      <c r="F24" s="7">
        <v>7</v>
      </c>
      <c r="G24" s="7">
        <v>-12</v>
      </c>
      <c r="H24" s="7">
        <v>-155</v>
      </c>
      <c r="I24" s="7">
        <v>-71</v>
      </c>
      <c r="J24" s="7">
        <v>37</v>
      </c>
      <c r="K24" s="11">
        <v>-22</v>
      </c>
      <c r="L24" s="11">
        <v>-96</v>
      </c>
      <c r="N24" t="s">
        <v>38</v>
      </c>
    </row>
    <row r="25" spans="1:22" ht="16.5" thickBot="1" x14ac:dyDescent="0.3">
      <c r="A25" s="8" t="s">
        <v>39</v>
      </c>
      <c r="B25" s="8"/>
      <c r="C25" s="8"/>
      <c r="D25" s="10">
        <v>645</v>
      </c>
      <c r="E25" s="10">
        <v>902</v>
      </c>
      <c r="F25" s="10">
        <v>1152</v>
      </c>
      <c r="G25" s="10">
        <v>631</v>
      </c>
      <c r="H25" s="10">
        <v>-39</v>
      </c>
      <c r="I25" s="10">
        <v>274</v>
      </c>
      <c r="J25" s="10">
        <v>-241</v>
      </c>
      <c r="K25" s="10">
        <v>596</v>
      </c>
      <c r="L25" s="10">
        <v>2371</v>
      </c>
      <c r="N25" t="s">
        <v>40</v>
      </c>
    </row>
    <row r="26" spans="1:22" ht="15.75" thickTop="1" x14ac:dyDescent="0.25">
      <c r="N26" t="s">
        <v>41</v>
      </c>
    </row>
    <row r="28" spans="1:22" s="6" customFormat="1" ht="15.75" x14ac:dyDescent="0.25">
      <c r="A28" s="6" t="s">
        <v>42</v>
      </c>
      <c r="D28" s="12">
        <v>1399</v>
      </c>
      <c r="E28" s="12">
        <v>2171</v>
      </c>
      <c r="F28" s="12">
        <v>3202</v>
      </c>
      <c r="G28" s="12">
        <v>4992</v>
      </c>
      <c r="H28" s="12">
        <v>6031</v>
      </c>
      <c r="I28" s="12">
        <v>7411</v>
      </c>
      <c r="J28" s="12">
        <v>8299</v>
      </c>
      <c r="K28" s="12">
        <v>10243</v>
      </c>
      <c r="L28" s="12">
        <v>11461</v>
      </c>
      <c r="N28" s="13">
        <v>2008</v>
      </c>
      <c r="O28" s="13">
        <v>2009</v>
      </c>
      <c r="P28" s="13">
        <v>2010</v>
      </c>
      <c r="Q28" s="13">
        <v>2011</v>
      </c>
      <c r="R28" s="13">
        <v>2012</v>
      </c>
      <c r="S28" s="13">
        <v>2013</v>
      </c>
      <c r="T28" s="13">
        <v>2014</v>
      </c>
      <c r="U28" s="13">
        <v>2015</v>
      </c>
      <c r="V28" s="13">
        <v>2016</v>
      </c>
    </row>
    <row r="29" spans="1:22" x14ac:dyDescent="0.25">
      <c r="B29" t="s">
        <v>43</v>
      </c>
      <c r="D29" s="7"/>
      <c r="E29" s="7">
        <f t="shared" ref="E29:K29" si="7">(D28+E28)/2</f>
        <v>1785</v>
      </c>
      <c r="F29" s="7">
        <f t="shared" si="7"/>
        <v>2686.5</v>
      </c>
      <c r="G29" s="7">
        <f t="shared" si="7"/>
        <v>4097</v>
      </c>
      <c r="H29" s="7">
        <f t="shared" si="7"/>
        <v>5511.5</v>
      </c>
      <c r="I29" s="7">
        <f t="shared" si="7"/>
        <v>6721</v>
      </c>
      <c r="J29" s="7">
        <f t="shared" si="7"/>
        <v>7855</v>
      </c>
      <c r="K29" s="7">
        <f t="shared" si="7"/>
        <v>9271</v>
      </c>
      <c r="L29" s="7">
        <f>(K28+L28)/2</f>
        <v>10852</v>
      </c>
      <c r="M29" t="s">
        <v>44</v>
      </c>
      <c r="N29" s="7">
        <f>E29/E30</f>
        <v>167.89045210243441</v>
      </c>
      <c r="O29">
        <f>F29/F30</f>
        <v>271.72479387071269</v>
      </c>
      <c r="P29" s="14">
        <f>G29/G30</f>
        <v>450.15578738468139</v>
      </c>
      <c r="Q29">
        <f>H29/H30</f>
        <v>660.77814818037461</v>
      </c>
      <c r="R29">
        <f>H29/H30</f>
        <v>660.77814818037461</v>
      </c>
      <c r="S29">
        <f>I29/I30</f>
        <v>833.72106457983421</v>
      </c>
      <c r="T29">
        <f>J29/J30</f>
        <v>983.2519282253952</v>
      </c>
      <c r="U29">
        <f>K29/K30</f>
        <v>1199.5846673458848</v>
      </c>
      <c r="V29">
        <f>L29/L30</f>
        <v>1334.2310542117486</v>
      </c>
    </row>
    <row r="30" spans="1:22" s="6" customFormat="1" ht="15.75" x14ac:dyDescent="0.25">
      <c r="B30" s="6" t="s">
        <v>45</v>
      </c>
      <c r="D30" s="15"/>
      <c r="E30" s="15">
        <f t="shared" ref="E30:K30" si="8">E10/E29</f>
        <v>10.631932773109243</v>
      </c>
      <c r="F30" s="15">
        <f t="shared" si="8"/>
        <v>9.8868416154848315</v>
      </c>
      <c r="G30" s="15">
        <f t="shared" si="8"/>
        <v>9.1012936294849887</v>
      </c>
      <c r="H30" s="15">
        <f t="shared" si="8"/>
        <v>8.3409235235416848</v>
      </c>
      <c r="I30" s="15">
        <f t="shared" si="8"/>
        <v>8.0614491891087638</v>
      </c>
      <c r="J30" s="15">
        <f t="shared" si="8"/>
        <v>7.9887969446212601</v>
      </c>
      <c r="K30" s="15">
        <f t="shared" si="8"/>
        <v>7.7285082515370513</v>
      </c>
      <c r="L30" s="15">
        <f>L10/L29</f>
        <v>8.1335237744194622</v>
      </c>
    </row>
    <row r="31" spans="1:22" x14ac:dyDescent="0.25">
      <c r="B31" t="s">
        <v>46</v>
      </c>
      <c r="D31" s="16"/>
      <c r="E31" s="16">
        <f t="shared" ref="E31:K31" si="9">E29/E10*365</f>
        <v>34.330540625987986</v>
      </c>
      <c r="F31" s="16">
        <f t="shared" si="9"/>
        <v>36.917755355596555</v>
      </c>
      <c r="G31" s="16">
        <f t="shared" si="9"/>
        <v>40.104189015232784</v>
      </c>
      <c r="H31" s="16">
        <f t="shared" si="9"/>
        <v>43.760142263600962</v>
      </c>
      <c r="I31" s="16">
        <f t="shared" si="9"/>
        <v>45.277218951292888</v>
      </c>
      <c r="J31" s="16">
        <f t="shared" si="9"/>
        <v>45.688982024477305</v>
      </c>
      <c r="K31" s="16">
        <f t="shared" si="9"/>
        <v>47.227742808893105</v>
      </c>
      <c r="L31" s="16">
        <f>L29/L10*365</f>
        <v>44.875998413867329</v>
      </c>
    </row>
    <row r="32" spans="1:22" x14ac:dyDescent="0.25">
      <c r="B32" t="s">
        <v>47</v>
      </c>
      <c r="D32" s="16"/>
      <c r="E32" s="16">
        <f t="shared" ref="E32:K32" si="10">E29/E6*365</f>
        <v>29.251784672024424</v>
      </c>
      <c r="F32" s="16">
        <f t="shared" si="10"/>
        <v>31.845040919719409</v>
      </c>
      <c r="G32" s="16">
        <f t="shared" si="10"/>
        <v>35.604880952380952</v>
      </c>
      <c r="H32" s="16">
        <f t="shared" si="10"/>
        <v>38.88615583863298</v>
      </c>
      <c r="I32" s="16">
        <f t="shared" si="10"/>
        <v>40.279871270709158</v>
      </c>
      <c r="J32" s="16">
        <f t="shared" si="10"/>
        <v>40.911458333333336</v>
      </c>
      <c r="K32" s="16">
        <f t="shared" si="10"/>
        <v>42.689546853711455</v>
      </c>
      <c r="L32" s="16">
        <f>L29/L6*365</f>
        <v>41.842074684413454</v>
      </c>
    </row>
    <row r="33" spans="1:14" x14ac:dyDescent="0.25">
      <c r="N33" t="s">
        <v>48</v>
      </c>
    </row>
    <row r="34" spans="1:14" ht="15.75" x14ac:dyDescent="0.25">
      <c r="A34" s="6" t="s">
        <v>49</v>
      </c>
      <c r="D34" s="6">
        <v>2008</v>
      </c>
      <c r="E34" s="6">
        <v>2009</v>
      </c>
      <c r="F34" s="6">
        <v>2010</v>
      </c>
      <c r="G34" s="6">
        <v>2011</v>
      </c>
      <c r="H34" s="6">
        <v>2012</v>
      </c>
      <c r="I34" s="6">
        <v>2013</v>
      </c>
      <c r="J34" s="6">
        <v>2014</v>
      </c>
      <c r="K34" s="6">
        <v>2015</v>
      </c>
      <c r="L34" s="6">
        <v>2016</v>
      </c>
      <c r="N34" t="s">
        <v>50</v>
      </c>
    </row>
    <row r="35" spans="1:14" x14ac:dyDescent="0.25">
      <c r="B35" t="s">
        <v>51</v>
      </c>
      <c r="D35" s="7">
        <v>835</v>
      </c>
      <c r="E35" s="7">
        <v>924</v>
      </c>
      <c r="F35" s="7">
        <v>1193</v>
      </c>
      <c r="G35" s="7">
        <v>1552</v>
      </c>
      <c r="H35" s="7">
        <v>2280</v>
      </c>
      <c r="I35" s="7">
        <v>3097</v>
      </c>
      <c r="J35" s="7">
        <v>4486</v>
      </c>
      <c r="K35" s="7">
        <v>6520</v>
      </c>
      <c r="L35" s="7">
        <v>8976</v>
      </c>
      <c r="N35" t="s">
        <v>52</v>
      </c>
    </row>
    <row r="36" spans="1:14" x14ac:dyDescent="0.25">
      <c r="B36" t="s">
        <v>53</v>
      </c>
      <c r="D36" s="7">
        <v>-1465</v>
      </c>
      <c r="E36" s="7">
        <v>-1773</v>
      </c>
      <c r="F36" s="7">
        <v>-2579</v>
      </c>
      <c r="G36" s="7">
        <v>-3989</v>
      </c>
      <c r="H36" s="7">
        <v>-5134</v>
      </c>
      <c r="I36" s="7">
        <v>-6635</v>
      </c>
      <c r="J36" s="7">
        <v>-8709</v>
      </c>
      <c r="K36" s="7">
        <v>-11539</v>
      </c>
      <c r="L36" s="7">
        <v>-16167</v>
      </c>
      <c r="N36" t="s">
        <v>54</v>
      </c>
    </row>
    <row r="37" spans="1:14" ht="16.5" thickBot="1" x14ac:dyDescent="0.3">
      <c r="C37" s="8" t="s">
        <v>55</v>
      </c>
      <c r="D37" s="10">
        <f t="shared" ref="D37:L37" si="11">D35+D36</f>
        <v>-630</v>
      </c>
      <c r="E37" s="10">
        <f t="shared" si="11"/>
        <v>-849</v>
      </c>
      <c r="F37" s="10">
        <f t="shared" si="11"/>
        <v>-1386</v>
      </c>
      <c r="G37" s="10">
        <f t="shared" si="11"/>
        <v>-2437</v>
      </c>
      <c r="H37" s="10">
        <f t="shared" si="11"/>
        <v>-2854</v>
      </c>
      <c r="I37" s="10">
        <f t="shared" si="11"/>
        <v>-3538</v>
      </c>
      <c r="J37" s="10">
        <f t="shared" si="11"/>
        <v>-4223</v>
      </c>
      <c r="K37" s="10">
        <f>K35+K36</f>
        <v>-5019</v>
      </c>
      <c r="L37" s="10">
        <f t="shared" si="11"/>
        <v>-7191</v>
      </c>
      <c r="N37" t="s">
        <v>56</v>
      </c>
    </row>
    <row r="38" spans="1:14" ht="15.75" thickTop="1" x14ac:dyDescent="0.25">
      <c r="A38" t="s">
        <v>57</v>
      </c>
      <c r="N38" t="s">
        <v>58</v>
      </c>
    </row>
    <row r="39" spans="1:14" x14ac:dyDescent="0.25">
      <c r="B39" t="s">
        <v>51</v>
      </c>
      <c r="D39" s="17">
        <v>0.13</v>
      </c>
      <c r="E39" s="18">
        <v>0.11</v>
      </c>
      <c r="F39" s="17">
        <v>0.28999999999999998</v>
      </c>
      <c r="G39" s="17">
        <v>0.3</v>
      </c>
      <c r="H39" s="17">
        <v>0.47</v>
      </c>
      <c r="I39" s="17">
        <v>0.36</v>
      </c>
      <c r="J39" s="17">
        <v>0.45</v>
      </c>
      <c r="K39" s="17">
        <v>0.45</v>
      </c>
      <c r="L39" s="17">
        <v>0.38</v>
      </c>
      <c r="N39" t="s">
        <v>59</v>
      </c>
    </row>
    <row r="40" spans="1:14" x14ac:dyDescent="0.25">
      <c r="B40" t="s">
        <v>53</v>
      </c>
      <c r="D40" s="17">
        <v>0.25</v>
      </c>
      <c r="E40" s="17">
        <v>0.21</v>
      </c>
      <c r="F40" s="18">
        <v>0.45</v>
      </c>
      <c r="G40" s="17">
        <v>0.55000000000000004</v>
      </c>
      <c r="H40" s="17">
        <v>0.28999999999999998</v>
      </c>
      <c r="I40" s="17">
        <v>0.28999999999999998</v>
      </c>
      <c r="J40" s="17">
        <v>0.32</v>
      </c>
      <c r="K40" s="17">
        <v>0.32</v>
      </c>
      <c r="L40" s="17">
        <v>0.4</v>
      </c>
      <c r="N40" t="s">
        <v>60</v>
      </c>
    </row>
    <row r="41" spans="1:14" ht="16.5" thickBot="1" x14ac:dyDescent="0.3">
      <c r="C41" s="8" t="s">
        <v>55</v>
      </c>
      <c r="D41" s="19">
        <v>0.45</v>
      </c>
      <c r="E41" s="19">
        <v>0.35</v>
      </c>
      <c r="F41" s="20">
        <v>0.63</v>
      </c>
      <c r="G41" s="19">
        <v>0.76</v>
      </c>
      <c r="H41" s="19">
        <v>0.17</v>
      </c>
      <c r="I41" s="19">
        <v>0.24</v>
      </c>
      <c r="J41" s="19">
        <v>0.19</v>
      </c>
      <c r="K41" s="19">
        <v>0.19</v>
      </c>
      <c r="L41" s="19">
        <v>0.43</v>
      </c>
      <c r="N41" t="s">
        <v>61</v>
      </c>
    </row>
    <row r="42" spans="1:14" ht="15.75" thickTop="1" x14ac:dyDescent="0.25">
      <c r="A42" t="s">
        <v>62</v>
      </c>
    </row>
    <row r="43" spans="1:14" x14ac:dyDescent="0.25">
      <c r="B43" t="s">
        <v>51</v>
      </c>
      <c r="D43" s="21">
        <v>4.3999999999999997E-2</v>
      </c>
      <c r="E43" s="21">
        <v>3.7999999999999999E-2</v>
      </c>
      <c r="F43" s="21">
        <v>3.5000000000000003E-2</v>
      </c>
      <c r="G43" s="21">
        <v>3.2000000000000001E-2</v>
      </c>
      <c r="H43" s="21">
        <v>3.6999999999999998E-2</v>
      </c>
      <c r="I43" s="21">
        <v>4.2999999999999997E-2</v>
      </c>
      <c r="J43" s="21">
        <v>5.2999999999999999E-2</v>
      </c>
      <c r="K43" s="21">
        <v>6.5000000000000002E-2</v>
      </c>
      <c r="L43" s="22">
        <f>L35/L$6</f>
        <v>9.4818570749485021E-2</v>
      </c>
    </row>
    <row r="44" spans="1:14" x14ac:dyDescent="0.25">
      <c r="B44" t="s">
        <v>53</v>
      </c>
      <c r="D44" s="21">
        <v>-7.5999999999999998E-2</v>
      </c>
      <c r="E44" s="21">
        <v>-7.1999999999999995E-2</v>
      </c>
      <c r="F44" s="21">
        <v>-7.4999999999999997E-2</v>
      </c>
      <c r="G44" s="21">
        <v>-8.3000000000000004E-2</v>
      </c>
      <c r="H44" s="21">
        <v>-8.4000000000000005E-2</v>
      </c>
      <c r="I44" s="21">
        <v>-9.2999999999999999E-2</v>
      </c>
      <c r="J44" s="21">
        <v>-0.10299999999999999</v>
      </c>
      <c r="K44" s="21">
        <v>0.115</v>
      </c>
      <c r="L44" s="22">
        <f t="shared" ref="L44:L45" si="12">L36/L$6</f>
        <v>-0.17078117572492474</v>
      </c>
    </row>
    <row r="45" spans="1:14" ht="16.5" thickBot="1" x14ac:dyDescent="0.3">
      <c r="C45" s="8" t="s">
        <v>55</v>
      </c>
      <c r="D45" s="23">
        <v>-3.2000000000000001E-2</v>
      </c>
      <c r="E45" s="23">
        <v>-3.4000000000000002E-2</v>
      </c>
      <c r="F45" s="23">
        <v>-0.04</v>
      </c>
      <c r="G45" s="23">
        <v>-5.0999999999999997E-2</v>
      </c>
      <c r="H45" s="23">
        <v>-4.7E-2</v>
      </c>
      <c r="I45" s="23">
        <v>-0.05</v>
      </c>
      <c r="J45" s="23">
        <v>-0.05</v>
      </c>
      <c r="K45" s="23">
        <v>-5.0999999999999997E-2</v>
      </c>
      <c r="L45" s="24">
        <f t="shared" si="12"/>
        <v>-7.5962604975439704E-2</v>
      </c>
    </row>
    <row r="46" spans="1:14" ht="15.75" thickTop="1" x14ac:dyDescent="0.25">
      <c r="K46" s="17"/>
    </row>
    <row r="47" spans="1:14" ht="15.75" x14ac:dyDescent="0.25">
      <c r="A47" s="6" t="s">
        <v>63</v>
      </c>
      <c r="D47" s="6">
        <v>2008</v>
      </c>
      <c r="E47" s="6">
        <v>2009</v>
      </c>
      <c r="F47" s="6">
        <v>2010</v>
      </c>
      <c r="G47" s="6">
        <v>2011</v>
      </c>
      <c r="H47" s="6">
        <v>2012</v>
      </c>
      <c r="I47" s="6">
        <v>2013</v>
      </c>
      <c r="J47" s="6">
        <v>2014</v>
      </c>
      <c r="K47" s="6">
        <v>2015</v>
      </c>
      <c r="L47" s="6">
        <v>2016</v>
      </c>
    </row>
    <row r="48" spans="1:14" x14ac:dyDescent="0.25">
      <c r="B48" t="s">
        <v>64</v>
      </c>
      <c r="D48">
        <v>2</v>
      </c>
      <c r="E48">
        <f>D48+COUNTIF('[1]Amazon Sites'!$H4:$H12,'[1]Combined Data'!E47)</f>
        <v>2</v>
      </c>
      <c r="F48">
        <f>E48+COUNTIF('[1]Amazon Sites'!$H4:$H12,'[1]Combined Data'!F47)</f>
        <v>2</v>
      </c>
      <c r="G48">
        <f>F48+COUNTIF('[1]Amazon Sites'!$H4:$H12,'[1]Combined Data'!G47)</f>
        <v>2</v>
      </c>
      <c r="H48">
        <f>G48+COUNTIF('[1]Amazon Sites'!$H4:$H12,'[1]Combined Data'!H47)</f>
        <v>2</v>
      </c>
      <c r="I48">
        <f>H48+COUNTIF('[1]Amazon Sites'!$H4:$H12,'[1]Combined Data'!I47)</f>
        <v>2</v>
      </c>
      <c r="J48">
        <f>I48+COUNTIF('[1]Amazon Sites'!$H4:$H12,'[1]Combined Data'!J47)</f>
        <v>3</v>
      </c>
      <c r="K48">
        <f>J48+COUNTIF('[1]Amazon Sites'!$H4:$H12,'[1]Combined Data'!K47)</f>
        <v>5</v>
      </c>
      <c r="L48">
        <f>K48+COUNTIF('[1]Amazon Sites'!$H4:$H12,'[1]Combined Data'!L47)</f>
        <v>7</v>
      </c>
      <c r="N48" t="s">
        <v>65</v>
      </c>
    </row>
    <row r="49" spans="1:14" x14ac:dyDescent="0.25">
      <c r="B49" t="s">
        <v>66</v>
      </c>
      <c r="D49" s="25">
        <v>14</v>
      </c>
      <c r="E49" s="25">
        <f>D49+COUNTIF('[1]Amazon Sites'!$H17:$H161,'[1]Combined Data'!E34)</f>
        <v>14</v>
      </c>
      <c r="F49" s="25">
        <f>E49+COUNTIF('[1]Amazon Sites'!$H17:$H161,'[1]Combined Data'!F34)</f>
        <v>21</v>
      </c>
      <c r="G49" s="25">
        <f>F49+COUNTIF('[1]Amazon Sites'!$H17:$H161,'[1]Combined Data'!G34)</f>
        <v>30</v>
      </c>
      <c r="H49" s="25">
        <f>G49+COUNTIF('[1]Amazon Sites'!$H17:$H161,'[1]Combined Data'!H34)</f>
        <v>39</v>
      </c>
      <c r="I49" s="25">
        <f>H49+COUNTIF('[1]Amazon Sites'!$H17:$H161,'[1]Combined Data'!I34)</f>
        <v>49</v>
      </c>
      <c r="J49" s="25">
        <f>I49+COUNTIF('[1]Amazon Sites'!$H17:$H161,'[1]Combined Data'!J34)</f>
        <v>59</v>
      </c>
      <c r="K49" s="25">
        <f>J49+COUNTIF('[1]Amazon Sites'!$H17:$H161,'[1]Combined Data'!K34)</f>
        <v>70</v>
      </c>
      <c r="L49" s="25">
        <f>K49+COUNTIF('[1]Amazon Sites'!$H17:$H161,'[1]Combined Data'!L34)</f>
        <v>95</v>
      </c>
    </row>
    <row r="50" spans="1:14" x14ac:dyDescent="0.25">
      <c r="B50" t="s">
        <v>67</v>
      </c>
      <c r="D50" s="25">
        <v>0</v>
      </c>
      <c r="E50" s="25">
        <f>D50+COUNTIF('[1]Amazon Sites'!$H166:$H206,'[1]Combined Data'!E47)</f>
        <v>0</v>
      </c>
      <c r="F50" s="25">
        <f>E50+COUNTIF('[1]Amazon Sites'!$H166:$H206,'[1]Combined Data'!F47)</f>
        <v>1</v>
      </c>
      <c r="G50" s="25">
        <f>F50+COUNTIF('[1]Amazon Sites'!$H166:$H206,'[1]Combined Data'!G47)</f>
        <v>1</v>
      </c>
      <c r="H50" s="25">
        <f>G50+COUNTIF('[1]Amazon Sites'!$H166:$H206,'[1]Combined Data'!H47)</f>
        <v>3</v>
      </c>
      <c r="I50" s="25">
        <f>H50+COUNTIF('[1]Amazon Sites'!$H166:$H206,'[1]Combined Data'!I47)</f>
        <v>6</v>
      </c>
      <c r="J50" s="25">
        <f>I50+COUNTIF('[1]Amazon Sites'!$H166:$H206,'[1]Combined Data'!J47)</f>
        <v>20</v>
      </c>
      <c r="K50" s="25">
        <f>J50+COUNTIF('[1]Amazon Sites'!$H166:$H206,'[1]Combined Data'!K47)</f>
        <v>25</v>
      </c>
      <c r="L50" s="25">
        <f>K50+COUNTIF('[1]Amazon Sites'!$H166:$H206,'[1]Combined Data'!L47)</f>
        <v>29</v>
      </c>
      <c r="N50" t="s">
        <v>68</v>
      </c>
    </row>
    <row r="51" spans="1:14" x14ac:dyDescent="0.25">
      <c r="B51" t="s">
        <v>69</v>
      </c>
      <c r="D51" s="25">
        <v>0</v>
      </c>
      <c r="E51" s="25">
        <f>D51+COUNTIF('[1]Amazon Sites'!$H211:$H280,'[1]Combined Data'!E47)</f>
        <v>0</v>
      </c>
      <c r="F51" s="25">
        <f>E51+COUNTIF('[1]Amazon Sites'!$H211:$H280,'[1]Combined Data'!F47)</f>
        <v>0</v>
      </c>
      <c r="G51" s="25">
        <f>F51+COUNTIF('[1]Amazon Sites'!$H211:$H280,'[1]Combined Data'!G47)</f>
        <v>0</v>
      </c>
      <c r="H51" s="25">
        <f>G51+COUNTIF('[1]Amazon Sites'!$H211:$H280,'[1]Combined Data'!H47)</f>
        <v>0</v>
      </c>
      <c r="I51" s="25">
        <f>H51+COUNTIF('[1]Amazon Sites'!$H211:$H280,'[1]Combined Data'!I47)</f>
        <v>6</v>
      </c>
      <c r="J51" s="25">
        <f>I51+COUNTIF('[1]Amazon Sites'!$H211:$H280,'[1]Combined Data'!J47)</f>
        <v>7</v>
      </c>
      <c r="K51" s="25">
        <f>J51+COUNTIF('[1]Amazon Sites'!$H211:$H280,'[1]Combined Data'!K47)</f>
        <v>24</v>
      </c>
      <c r="L51" s="25">
        <f>K51+COUNTIF('[1]Amazon Sites'!$H211:$H280,'[1]Combined Data'!L47)</f>
        <v>44</v>
      </c>
      <c r="N51" t="s">
        <v>70</v>
      </c>
    </row>
    <row r="52" spans="1:14" x14ac:dyDescent="0.25">
      <c r="B52" t="s">
        <v>71</v>
      </c>
      <c r="D52" s="25">
        <v>0</v>
      </c>
      <c r="E52" s="25">
        <f>D52+COUNTIF('[1]Amazon Sites'!$H285:$H336,'[1]Combined Data'!E47)</f>
        <v>0</v>
      </c>
      <c r="F52" s="25">
        <f>E52+COUNTIF('[1]Amazon Sites'!$H285:$H336,'[1]Combined Data'!F47)</f>
        <v>0</v>
      </c>
      <c r="G52" s="25">
        <f>F52+COUNTIF('[1]Amazon Sites'!$H285:$H336,'[1]Combined Data'!G47)</f>
        <v>0</v>
      </c>
      <c r="H52" s="25">
        <f>G52+COUNTIF('[1]Amazon Sites'!$H285:$H336,'[1]Combined Data'!H47)</f>
        <v>0</v>
      </c>
      <c r="I52" s="25">
        <f>H52+COUNTIF('[1]Amazon Sites'!$H285:$H336,'[1]Combined Data'!I47)</f>
        <v>0</v>
      </c>
      <c r="J52" s="25">
        <f>I52+COUNTIF('[1]Amazon Sites'!$H285:$H336,'[1]Combined Data'!J47)</f>
        <v>2</v>
      </c>
      <c r="K52" s="25">
        <f>J52+COUNTIF('[1]Amazon Sites'!$H285:$H336,'[1]Combined Data'!K47)</f>
        <v>32</v>
      </c>
      <c r="L52" s="25">
        <f>K52+COUNTIF('[1]Amazon Sites'!$H285:$H336,'[1]Combined Data'!L47)</f>
        <v>49</v>
      </c>
      <c r="N52" t="s">
        <v>72</v>
      </c>
    </row>
    <row r="53" spans="1:14" ht="16.5" thickBot="1" x14ac:dyDescent="0.3">
      <c r="B53" s="8" t="s">
        <v>73</v>
      </c>
      <c r="C53" s="8"/>
      <c r="D53" s="26">
        <f>SUM(D48:D52)</f>
        <v>16</v>
      </c>
      <c r="E53" s="26">
        <f t="shared" ref="E53:L53" si="13">SUM(E48:E52)</f>
        <v>16</v>
      </c>
      <c r="F53" s="26">
        <f t="shared" si="13"/>
        <v>24</v>
      </c>
      <c r="G53" s="26">
        <f t="shared" si="13"/>
        <v>33</v>
      </c>
      <c r="H53" s="26">
        <f t="shared" si="13"/>
        <v>44</v>
      </c>
      <c r="I53" s="26">
        <f t="shared" si="13"/>
        <v>63</v>
      </c>
      <c r="J53" s="26">
        <f t="shared" si="13"/>
        <v>91</v>
      </c>
      <c r="K53" s="26">
        <f t="shared" si="13"/>
        <v>156</v>
      </c>
      <c r="L53" s="26">
        <f t="shared" si="13"/>
        <v>224</v>
      </c>
      <c r="N53" t="s">
        <v>74</v>
      </c>
    </row>
    <row r="54" spans="1:14" ht="15.75" thickTop="1" x14ac:dyDescent="0.25">
      <c r="D54" s="25"/>
      <c r="E54" s="25"/>
      <c r="F54" s="25"/>
      <c r="G54" s="25"/>
      <c r="H54" s="25"/>
      <c r="I54" s="25"/>
      <c r="J54" s="25"/>
      <c r="K54" s="25"/>
      <c r="L54" s="25"/>
      <c r="N54" t="s">
        <v>75</v>
      </c>
    </row>
    <row r="55" spans="1:14" ht="15.75" x14ac:dyDescent="0.25">
      <c r="A55" s="6" t="s">
        <v>76</v>
      </c>
      <c r="D55" s="6">
        <v>2008</v>
      </c>
      <c r="E55" s="6">
        <v>2009</v>
      </c>
      <c r="F55" s="6">
        <v>2010</v>
      </c>
      <c r="G55" s="6">
        <v>2011</v>
      </c>
      <c r="H55" s="6">
        <v>2012</v>
      </c>
      <c r="I55" s="6">
        <v>2013</v>
      </c>
      <c r="J55" s="6">
        <v>2014</v>
      </c>
      <c r="K55" s="6">
        <v>2015</v>
      </c>
      <c r="L55" s="6">
        <v>2016</v>
      </c>
      <c r="N55" t="s">
        <v>77</v>
      </c>
    </row>
    <row r="56" spans="1:14" x14ac:dyDescent="0.25">
      <c r="B56" t="s">
        <v>78</v>
      </c>
      <c r="D56" s="25">
        <f>SUM('[1]Amazon Sites'!G4:G5)</f>
        <v>1327000</v>
      </c>
      <c r="E56" s="25">
        <f>D56+SUMIF('[1]Amazon Sites'!$H4:$H12,'[1]Combined Data'!E34,'[1]Amazon Sites'!$G4:$G12)</f>
        <v>1327000</v>
      </c>
      <c r="F56" s="25">
        <f>E56+SUMIF('[1]Amazon Sites'!$H4:$H12,'[1]Combined Data'!F34,'[1]Amazon Sites'!$G4:$G12)</f>
        <v>1327000</v>
      </c>
      <c r="G56" s="25">
        <f>F56+SUMIF('[1]Amazon Sites'!$H4:$H12,'[1]Combined Data'!G34,'[1]Amazon Sites'!$G4:$G12)</f>
        <v>1327000</v>
      </c>
      <c r="H56" s="25">
        <f>G56+SUMIF('[1]Amazon Sites'!$H4:$H12,'[1]Combined Data'!H34,'[1]Amazon Sites'!$G4:$G12)</f>
        <v>1327000</v>
      </c>
      <c r="I56" s="25">
        <f>H56+SUMIF('[1]Amazon Sites'!$H4:$H12,'[1]Combined Data'!I34,'[1]Amazon Sites'!$G4:$G12)</f>
        <v>1327000</v>
      </c>
      <c r="J56" s="25">
        <f>I56+SUMIF('[1]Amazon Sites'!$H4:$H12,'[1]Combined Data'!J34,'[1]Amazon Sites'!$G4:$G12)</f>
        <v>2096300</v>
      </c>
      <c r="K56" s="25">
        <f>J56+SUMIF('[1]Amazon Sites'!$H4:$H12,'[1]Combined Data'!K34,'[1]Amazon Sites'!$G4:$G12)</f>
        <v>3071400</v>
      </c>
      <c r="L56" s="25">
        <f>K56+SUMIF('[1]Amazon Sites'!$H4:$H12,'[1]Combined Data'!L34,'[1]Amazon Sites'!$G4:$G12)</f>
        <v>4083100</v>
      </c>
      <c r="N56" t="s">
        <v>79</v>
      </c>
    </row>
    <row r="57" spans="1:14" x14ac:dyDescent="0.25">
      <c r="B57" t="s">
        <v>66</v>
      </c>
      <c r="D57" s="25">
        <f>SUM('[1]Amazon Sites'!G17:G30)</f>
        <v>8043800</v>
      </c>
      <c r="E57" s="25">
        <f>D57+SUMIF('[1]Amazon Sites'!$H17:$H161,'[1]Combined Data'!E47,'[1]Amazon Sites'!$G17:$G161)</f>
        <v>8043800</v>
      </c>
      <c r="F57" s="25">
        <f>E57+SUMIF('[1]Amazon Sites'!$H17:$H161,'[1]Combined Data'!F47,'[1]Amazon Sites'!$G17:$G161)</f>
        <v>13815000</v>
      </c>
      <c r="G57" s="25">
        <f>F57+SUMIF('[1]Amazon Sites'!$H17:$H161,'[1]Combined Data'!G47,'[1]Amazon Sites'!$G17:$G161)</f>
        <v>21620900</v>
      </c>
      <c r="H57" s="25">
        <f>G57+SUMIF('[1]Amazon Sites'!$H17:$H161,'[1]Combined Data'!H47,'[1]Amazon Sites'!$G17:$G161)</f>
        <v>30037700</v>
      </c>
      <c r="I57" s="25">
        <f>H57+SUMIF('[1]Amazon Sites'!$H17:$H161,'[1]Combined Data'!I47,'[1]Amazon Sites'!$G17:$G161)</f>
        <v>39050900</v>
      </c>
      <c r="J57" s="25">
        <f>I57+SUMIF('[1]Amazon Sites'!$H17:$H161,'[1]Combined Data'!J47,'[1]Amazon Sites'!$G17:$G161)</f>
        <v>45886100</v>
      </c>
      <c r="K57" s="25">
        <f>J57+SUMIF('[1]Amazon Sites'!$H17:$H161,'[1]Combined Data'!K47,'[1]Amazon Sites'!$G17:$G161)</f>
        <v>53695300</v>
      </c>
      <c r="L57" s="25">
        <f>K57+SUMIF('[1]Amazon Sites'!$H17:$H161,'[1]Combined Data'!L47,'[1]Amazon Sites'!$G17:$G161)</f>
        <v>74002200</v>
      </c>
      <c r="N57" t="s">
        <v>80</v>
      </c>
    </row>
    <row r="58" spans="1:14" x14ac:dyDescent="0.25">
      <c r="B58" t="s">
        <v>67</v>
      </c>
      <c r="D58" s="25">
        <v>0</v>
      </c>
      <c r="E58" s="25">
        <f>D58+SUMIF('[1]Amazon Sites'!$H166:$H206,'[1]Combined Data'!E55,'[1]Amazon Sites'!$G166:$G206)</f>
        <v>0</v>
      </c>
      <c r="F58" s="25">
        <f>E58+SUMIF('[1]Amazon Sites'!$H166:$H206,'[1]Combined Data'!F55,'[1]Amazon Sites'!$G166:$G206)</f>
        <v>0</v>
      </c>
      <c r="G58" s="25">
        <f>F58+SUMIF('[1]Amazon Sites'!$H166:$H206,'[1]Combined Data'!G55,'[1]Amazon Sites'!$G166:$G206)</f>
        <v>0</v>
      </c>
      <c r="H58" s="25">
        <f>G58+SUMIF('[1]Amazon Sites'!$H166:$H206,'[1]Combined Data'!H55,'[1]Amazon Sites'!$G166:$G206)</f>
        <v>0</v>
      </c>
      <c r="I58" s="25">
        <f>H58+SUMIF('[1]Amazon Sites'!$H166:$H206,'[1]Combined Data'!I55,'[1]Amazon Sites'!$G166:$G206)</f>
        <v>1160200</v>
      </c>
      <c r="J58" s="25">
        <f>I58+SUMIF('[1]Amazon Sites'!$H166:$H206,'[1]Combined Data'!J55,'[1]Amazon Sites'!$G166:$G206)</f>
        <v>5405100</v>
      </c>
      <c r="K58" s="25">
        <f>J58+SUMIF('[1]Amazon Sites'!$H166:$H206,'[1]Combined Data'!K55,'[1]Amazon Sites'!$G166:$G206)</f>
        <v>6407600</v>
      </c>
      <c r="L58" s="25">
        <f>K58+SUMIF('[1]Amazon Sites'!$H166:$H206,'[1]Combined Data'!L55,'[1]Amazon Sites'!$G166:$G206)</f>
        <v>7735500</v>
      </c>
    </row>
    <row r="59" spans="1:14" x14ac:dyDescent="0.25">
      <c r="B59" t="s">
        <v>69</v>
      </c>
      <c r="D59" s="25">
        <v>0</v>
      </c>
      <c r="E59" s="25">
        <f>D59+SUMIF('[1]Amazon Sites'!$H211:$H280,'[1]Combined Data'!E55,'[1]Amazon Sites'!$G211:$G280)</f>
        <v>0</v>
      </c>
      <c r="F59" s="25">
        <f>E59+SUMIF('[1]Amazon Sites'!$H211:$H280,'[1]Combined Data'!F55,'[1]Amazon Sites'!$G211:$G280)</f>
        <v>0</v>
      </c>
      <c r="G59" s="25">
        <f>F59+SUMIF('[1]Amazon Sites'!$H211:$H280,'[1]Combined Data'!G55,'[1]Amazon Sites'!$G211:$G280)</f>
        <v>0</v>
      </c>
      <c r="H59" s="25">
        <f>G59+SUMIF('[1]Amazon Sites'!$H211:$H280,'[1]Combined Data'!H55,'[1]Amazon Sites'!$G211:$G280)</f>
        <v>0</v>
      </c>
      <c r="I59" s="25">
        <f>H59+SUMIF('[1]Amazon Sites'!$H211:$H280,'[1]Combined Data'!I55,'[1]Amazon Sites'!$G211:$G280)</f>
        <v>336400</v>
      </c>
      <c r="J59" s="25">
        <f>I59+SUMIF('[1]Amazon Sites'!$H211:$H280,'[1]Combined Data'!J55,'[1]Amazon Sites'!$G211:$G280)</f>
        <v>401400</v>
      </c>
      <c r="K59" s="25">
        <f>J59+SUMIF('[1]Amazon Sites'!$H211:$H280,'[1]Combined Data'!K55,'[1]Amazon Sites'!$G211:$G280)</f>
        <v>1385800</v>
      </c>
      <c r="L59" s="25">
        <f>K59+SUMIF('[1]Amazon Sites'!$H211:$H280,'[1]Combined Data'!L55,'[1]Amazon Sites'!$G211:$G280)</f>
        <v>3512300</v>
      </c>
    </row>
    <row r="60" spans="1:14" x14ac:dyDescent="0.25">
      <c r="B60" t="s">
        <v>71</v>
      </c>
      <c r="D60" s="25">
        <v>0</v>
      </c>
      <c r="E60" s="25">
        <f>D60+SUMIF('[1]Amazon Sites'!$H285:$H336,'[1]Combined Data'!E55,'[1]Amazon Sites'!$G285:$G336)</f>
        <v>0</v>
      </c>
      <c r="F60" s="25">
        <f>E60+SUMIF('[1]Amazon Sites'!$H285:$H336,'[1]Combined Data'!F55,'[1]Amazon Sites'!$G285:$G336)</f>
        <v>0</v>
      </c>
      <c r="G60" s="25">
        <f>F60+SUMIF('[1]Amazon Sites'!$H285:$H336,'[1]Combined Data'!G55,'[1]Amazon Sites'!$G285:$G336)</f>
        <v>0</v>
      </c>
      <c r="H60" s="25">
        <f>G60+SUMIF('[1]Amazon Sites'!$H285:$H336,'[1]Combined Data'!H55,'[1]Amazon Sites'!$G285:$G336)</f>
        <v>0</v>
      </c>
      <c r="I60" s="25">
        <f>H60+SUMIF('[1]Amazon Sites'!$H285:$H336,'[1]Combined Data'!I55,'[1]Amazon Sites'!$G285:$G336)</f>
        <v>0</v>
      </c>
      <c r="J60" s="25">
        <f>I60+SUMIF('[1]Amazon Sites'!$H285:$H336,'[1]Combined Data'!J55,'[1]Amazon Sites'!$G285:$G336)</f>
        <v>77400</v>
      </c>
      <c r="K60" s="25">
        <f>J60+SUMIF('[1]Amazon Sites'!$H285:$H336,'[1]Combined Data'!K55,'[1]Amazon Sites'!$G285:$G336)</f>
        <v>1146200</v>
      </c>
      <c r="L60" s="25">
        <f>K60+SUMIF('[1]Amazon Sites'!$H285:$H336,'[1]Combined Data'!L55,'[1]Amazon Sites'!$G285:$G336)</f>
        <v>1739900</v>
      </c>
    </row>
    <row r="61" spans="1:14" ht="16.5" thickBot="1" x14ac:dyDescent="0.3">
      <c r="B61" s="8" t="s">
        <v>81</v>
      </c>
      <c r="C61" s="8"/>
      <c r="D61" s="26">
        <f>SUM(D56:D60)</f>
        <v>9370800</v>
      </c>
      <c r="E61" s="26">
        <f t="shared" ref="E61:L61" si="14">SUM(E56:E60)</f>
        <v>9370800</v>
      </c>
      <c r="F61" s="26">
        <f t="shared" si="14"/>
        <v>15142000</v>
      </c>
      <c r="G61" s="26">
        <f t="shared" si="14"/>
        <v>22947900</v>
      </c>
      <c r="H61" s="26">
        <f t="shared" si="14"/>
        <v>31364700</v>
      </c>
      <c r="I61" s="26">
        <f t="shared" si="14"/>
        <v>41874500</v>
      </c>
      <c r="J61" s="26">
        <f t="shared" si="14"/>
        <v>53866300</v>
      </c>
      <c r="K61" s="26">
        <f t="shared" si="14"/>
        <v>65706300</v>
      </c>
      <c r="L61" s="26">
        <f t="shared" si="14"/>
        <v>91073000</v>
      </c>
    </row>
    <row r="62" spans="1:14" ht="16.5" thickTop="1" x14ac:dyDescent="0.25">
      <c r="B62" s="27"/>
      <c r="C62" s="27"/>
      <c r="D62" s="28"/>
      <c r="E62" s="28"/>
      <c r="F62" s="28"/>
      <c r="G62" s="28"/>
      <c r="H62" s="28"/>
      <c r="I62" s="28"/>
      <c r="J62" s="28"/>
      <c r="K62" s="28"/>
      <c r="L62" s="28"/>
    </row>
    <row r="63" spans="1:14" ht="15.75" x14ac:dyDescent="0.25">
      <c r="A63" s="6" t="s">
        <v>82</v>
      </c>
      <c r="B63" s="27"/>
      <c r="C63" s="27"/>
      <c r="D63" s="29" t="s">
        <v>83</v>
      </c>
      <c r="E63" s="29" t="s">
        <v>84</v>
      </c>
      <c r="F63" s="29" t="s">
        <v>85</v>
      </c>
      <c r="G63" s="29" t="s">
        <v>86</v>
      </c>
      <c r="H63" s="29" t="s">
        <v>87</v>
      </c>
      <c r="I63" s="29" t="s">
        <v>88</v>
      </c>
      <c r="J63" s="29">
        <v>2014</v>
      </c>
      <c r="K63" s="29" t="s">
        <v>89</v>
      </c>
      <c r="L63" s="29" t="s">
        <v>90</v>
      </c>
      <c r="N63" t="s">
        <v>91</v>
      </c>
    </row>
    <row r="64" spans="1:14" x14ac:dyDescent="0.25">
      <c r="B64" t="s">
        <v>92</v>
      </c>
      <c r="D64" s="25">
        <f t="shared" ref="D64:H65" si="15">(1+((D$6-$J$6)/$J$6))*$J64</f>
        <v>546.974885844749</v>
      </c>
      <c r="E64" s="25">
        <f t="shared" si="15"/>
        <v>635.64497716894982</v>
      </c>
      <c r="F64" s="25">
        <f t="shared" si="15"/>
        <v>878.76712328767121</v>
      </c>
      <c r="G64" s="25">
        <f t="shared" si="15"/>
        <v>1198.6301369863015</v>
      </c>
      <c r="H64" s="25">
        <f t="shared" si="15"/>
        <v>1476.3984018264839</v>
      </c>
      <c r="I64" s="25">
        <f>(1+((I$6-$J$6)/$J$6))*$J64</f>
        <v>1738.0993150684931</v>
      </c>
      <c r="J64" s="25">
        <v>2000</v>
      </c>
      <c r="K64" s="25">
        <f>(1+((K$6-$J$6)/$J$6))*$J64</f>
        <v>2262.2146118721462</v>
      </c>
      <c r="L64" s="25">
        <f>(1+((L$6-$J$6)/$J$6))*$J64</f>
        <v>2701.6267123287671</v>
      </c>
      <c r="N64" t="s">
        <v>93</v>
      </c>
    </row>
    <row r="65" spans="1:16" x14ac:dyDescent="0.25">
      <c r="B65" t="s">
        <v>94</v>
      </c>
      <c r="D65" s="25">
        <f t="shared" si="15"/>
        <v>820.46232876712349</v>
      </c>
      <c r="E65" s="25">
        <f t="shared" si="15"/>
        <v>953.46746575342479</v>
      </c>
      <c r="F65" s="25">
        <f t="shared" si="15"/>
        <v>1318.1506849315069</v>
      </c>
      <c r="G65" s="25">
        <f t="shared" si="15"/>
        <v>1797.9452054794522</v>
      </c>
      <c r="H65" s="25">
        <f t="shared" si="15"/>
        <v>2214.597602739726</v>
      </c>
      <c r="I65" s="25">
        <f>(1+((I$6-$J$6)/$J$6))*$J65</f>
        <v>2607.1489726027398</v>
      </c>
      <c r="J65" s="25">
        <v>3000</v>
      </c>
      <c r="K65" s="25">
        <f>(1+((K$6-$J$6)/$J$6))*$J65</f>
        <v>3393.321917808219</v>
      </c>
      <c r="L65" s="25">
        <f>(1+((L$6-$J$6)/$J$6))*$J65</f>
        <v>4052.4400684931506</v>
      </c>
      <c r="N65" t="s">
        <v>95</v>
      </c>
    </row>
    <row r="66" spans="1:16" s="6" customFormat="1" ht="16.5" thickBot="1" x14ac:dyDescent="0.3">
      <c r="B66" s="8" t="s">
        <v>96</v>
      </c>
      <c r="C66" s="8"/>
      <c r="D66" s="26">
        <f t="shared" ref="D66" si="16">SUM(D64:D65)</f>
        <v>1367.4372146118726</v>
      </c>
      <c r="E66" s="26">
        <f t="shared" ref="E66:I66" si="17">SUM(E64:E65)</f>
        <v>1589.1124429223746</v>
      </c>
      <c r="F66" s="26">
        <f t="shared" si="17"/>
        <v>2196.9178082191784</v>
      </c>
      <c r="G66" s="26">
        <f t="shared" si="17"/>
        <v>2996.5753424657537</v>
      </c>
      <c r="H66" s="26">
        <f t="shared" si="17"/>
        <v>3690.9960045662101</v>
      </c>
      <c r="I66" s="26">
        <f t="shared" si="17"/>
        <v>4345.2482876712329</v>
      </c>
      <c r="J66" s="26">
        <f>SUM(J64:J65)</f>
        <v>5000</v>
      </c>
      <c r="K66" s="26">
        <f t="shared" ref="K66:L66" si="18">SUM(K64:K65)</f>
        <v>5655.5365296803648</v>
      </c>
      <c r="L66" s="26">
        <f t="shared" si="18"/>
        <v>6754.0667808219177</v>
      </c>
    </row>
    <row r="67" spans="1:16" s="6" customFormat="1" ht="16.5" thickTop="1" x14ac:dyDescent="0.25">
      <c r="B67" s="30"/>
      <c r="C67" s="30" t="s">
        <v>97</v>
      </c>
      <c r="D67" s="28"/>
      <c r="E67" s="28"/>
      <c r="F67" s="28"/>
      <c r="G67" s="28"/>
      <c r="H67" s="28"/>
      <c r="I67" s="28"/>
      <c r="J67" s="28"/>
      <c r="K67" s="28"/>
      <c r="L67" s="28"/>
    </row>
    <row r="69" spans="1:16" s="32" customFormat="1" ht="18.75" x14ac:dyDescent="0.3">
      <c r="A69" s="31" t="s">
        <v>98</v>
      </c>
      <c r="B69" s="31"/>
      <c r="C69" s="31"/>
      <c r="D69" s="31"/>
      <c r="E69" s="31"/>
      <c r="F69" s="31"/>
      <c r="G69" s="31"/>
      <c r="H69" s="31"/>
      <c r="I69" s="31"/>
      <c r="J69" s="31"/>
      <c r="K69" s="31"/>
      <c r="L69" s="31"/>
    </row>
    <row r="71" spans="1:16" ht="15.75" x14ac:dyDescent="0.25">
      <c r="A71" s="6" t="s">
        <v>99</v>
      </c>
      <c r="D71" s="6">
        <v>2008</v>
      </c>
      <c r="E71" s="6">
        <v>2009</v>
      </c>
      <c r="F71" s="6">
        <v>2010</v>
      </c>
      <c r="G71" s="6">
        <v>2011</v>
      </c>
      <c r="H71" s="6">
        <v>2012</v>
      </c>
      <c r="I71" s="6">
        <v>2013</v>
      </c>
      <c r="J71" s="6">
        <v>2014</v>
      </c>
      <c r="K71" s="6">
        <v>2015</v>
      </c>
      <c r="L71" s="6">
        <v>2016</v>
      </c>
      <c r="O71" s="6">
        <v>2008</v>
      </c>
      <c r="P71" s="6">
        <v>2009</v>
      </c>
    </row>
    <row r="72" spans="1:16" x14ac:dyDescent="0.25">
      <c r="A72" t="s">
        <v>100</v>
      </c>
      <c r="D72" s="7">
        <f>62884+2064</f>
        <v>64948</v>
      </c>
      <c r="E72" s="7">
        <f>63435+1922</f>
        <v>65357</v>
      </c>
      <c r="F72" s="7">
        <f>65786+1604</f>
        <v>67390</v>
      </c>
      <c r="G72" s="7">
        <f>68466+1399</f>
        <v>69865</v>
      </c>
      <c r="H72" s="7">
        <v>73301</v>
      </c>
      <c r="I72" s="7">
        <v>71279</v>
      </c>
      <c r="J72" s="7">
        <v>72618</v>
      </c>
      <c r="K72" s="7">
        <v>73785</v>
      </c>
      <c r="L72" s="7">
        <v>69495</v>
      </c>
      <c r="M72" t="s">
        <v>101</v>
      </c>
    </row>
    <row r="73" spans="1:16" x14ac:dyDescent="0.25">
      <c r="A73" t="s">
        <v>4</v>
      </c>
      <c r="D73" s="7">
        <v>44157</v>
      </c>
      <c r="E73" s="7">
        <v>44062</v>
      </c>
      <c r="F73" s="7">
        <v>45725</v>
      </c>
      <c r="G73" s="7">
        <v>47860</v>
      </c>
      <c r="H73" s="7">
        <v>50568</v>
      </c>
      <c r="I73" s="7">
        <v>50039</v>
      </c>
      <c r="J73" s="7">
        <v>51278</v>
      </c>
      <c r="K73" s="7">
        <v>51997</v>
      </c>
      <c r="L73" s="7">
        <v>48872</v>
      </c>
    </row>
    <row r="74" spans="1:16" ht="16.5" thickBot="1" x14ac:dyDescent="0.3">
      <c r="B74" t="s">
        <v>102</v>
      </c>
      <c r="D74" s="33">
        <f t="shared" ref="D74:G74" si="19">D72-D73</f>
        <v>20791</v>
      </c>
      <c r="E74" s="33">
        <f t="shared" si="19"/>
        <v>21295</v>
      </c>
      <c r="F74" s="33">
        <f t="shared" si="19"/>
        <v>21665</v>
      </c>
      <c r="G74" s="33">
        <f t="shared" si="19"/>
        <v>22005</v>
      </c>
      <c r="H74" s="33">
        <f>H72-H73</f>
        <v>22733</v>
      </c>
      <c r="I74" s="33">
        <f t="shared" ref="I74:L74" si="20">I72-I73</f>
        <v>21240</v>
      </c>
      <c r="J74" s="33">
        <f t="shared" si="20"/>
        <v>21340</v>
      </c>
      <c r="K74" s="33">
        <f t="shared" si="20"/>
        <v>21788</v>
      </c>
      <c r="L74" s="33">
        <f t="shared" si="20"/>
        <v>20623</v>
      </c>
    </row>
    <row r="75" spans="1:16" x14ac:dyDescent="0.25">
      <c r="A75" t="s">
        <v>103</v>
      </c>
      <c r="D75" s="7">
        <v>12954</v>
      </c>
      <c r="E75" s="7">
        <v>13078</v>
      </c>
      <c r="F75" s="7">
        <v>13469</v>
      </c>
      <c r="G75" s="7">
        <v>14106</v>
      </c>
      <c r="H75" s="7">
        <v>14643</v>
      </c>
      <c r="I75" s="7">
        <v>14465</v>
      </c>
      <c r="J75" s="7">
        <v>14676</v>
      </c>
      <c r="K75" s="7">
        <v>14665</v>
      </c>
      <c r="L75" s="7">
        <v>13356</v>
      </c>
    </row>
    <row r="76" spans="1:16" x14ac:dyDescent="0.25">
      <c r="A76" t="s">
        <v>104</v>
      </c>
      <c r="D76" s="7">
        <v>1609</v>
      </c>
      <c r="E76" s="7">
        <v>1521</v>
      </c>
      <c r="F76" s="7">
        <v>860</v>
      </c>
      <c r="G76" s="7">
        <v>446</v>
      </c>
      <c r="H76" s="7">
        <v>467</v>
      </c>
      <c r="I76" s="7">
        <v>0</v>
      </c>
      <c r="J76" s="7">
        <v>0</v>
      </c>
      <c r="K76" s="7">
        <v>0</v>
      </c>
      <c r="L76" s="7">
        <v>0</v>
      </c>
    </row>
    <row r="77" spans="1:16" x14ac:dyDescent="0.25">
      <c r="A77" t="s">
        <v>105</v>
      </c>
      <c r="D77" s="7">
        <v>1826</v>
      </c>
      <c r="E77" s="7">
        <v>2023</v>
      </c>
      <c r="F77" s="7">
        <v>2084</v>
      </c>
      <c r="G77" s="7">
        <v>2131</v>
      </c>
      <c r="H77" s="7">
        <v>2044</v>
      </c>
      <c r="I77" s="7">
        <v>1996</v>
      </c>
      <c r="J77" s="7">
        <v>2129</v>
      </c>
      <c r="K77" s="7">
        <v>2213</v>
      </c>
      <c r="L77" s="7">
        <v>2298</v>
      </c>
    </row>
    <row r="78" spans="1:16" x14ac:dyDescent="0.25">
      <c r="A78" t="s">
        <v>106</v>
      </c>
      <c r="D78" s="7">
        <v>0</v>
      </c>
      <c r="E78" s="7">
        <v>0</v>
      </c>
      <c r="F78" s="7">
        <v>0</v>
      </c>
      <c r="G78" s="7">
        <v>0</v>
      </c>
      <c r="H78" s="7">
        <v>-161</v>
      </c>
      <c r="I78" s="7">
        <v>-391</v>
      </c>
      <c r="J78" s="7">
        <v>0</v>
      </c>
      <c r="K78" s="7">
        <v>-620</v>
      </c>
      <c r="L78" s="7">
        <v>0</v>
      </c>
    </row>
    <row r="79" spans="1:16" ht="16.5" thickBot="1" x14ac:dyDescent="0.3">
      <c r="B79" t="s">
        <v>107</v>
      </c>
      <c r="D79" s="33">
        <f t="shared" ref="D79" si="21">D74-SUM(D75:D78)</f>
        <v>4402</v>
      </c>
      <c r="E79" s="33">
        <f t="shared" ref="E79" si="22">E74-SUM(E75:E78)</f>
        <v>4673</v>
      </c>
      <c r="F79" s="33">
        <f t="shared" ref="F79:G79" si="23">F74-SUM(F75:F78)</f>
        <v>5252</v>
      </c>
      <c r="G79" s="33">
        <f t="shared" si="23"/>
        <v>5322</v>
      </c>
      <c r="H79" s="33">
        <f>H74-SUM(H75:H78)</f>
        <v>5740</v>
      </c>
      <c r="I79" s="33">
        <f t="shared" ref="I79:L79" si="24">I74-SUM(I75:I78)</f>
        <v>5170</v>
      </c>
      <c r="J79" s="33">
        <f t="shared" si="24"/>
        <v>4535</v>
      </c>
      <c r="K79" s="33">
        <f t="shared" si="24"/>
        <v>5530</v>
      </c>
      <c r="L79" s="33">
        <f t="shared" si="24"/>
        <v>4969</v>
      </c>
    </row>
    <row r="80" spans="1:16" x14ac:dyDescent="0.25">
      <c r="A80" t="s">
        <v>108</v>
      </c>
      <c r="D80" s="7">
        <v>866</v>
      </c>
      <c r="E80" s="7">
        <v>801</v>
      </c>
      <c r="F80" s="7">
        <v>757</v>
      </c>
      <c r="G80" s="7">
        <v>866</v>
      </c>
      <c r="H80" s="7">
        <v>684</v>
      </c>
      <c r="I80" s="7">
        <v>1049</v>
      </c>
      <c r="J80" s="7">
        <v>882</v>
      </c>
      <c r="K80" s="7">
        <v>607</v>
      </c>
      <c r="L80" s="7">
        <v>1004</v>
      </c>
    </row>
    <row r="81" spans="1:22" ht="16.5" thickBot="1" x14ac:dyDescent="0.3">
      <c r="B81" t="s">
        <v>109</v>
      </c>
      <c r="D81" s="33">
        <f t="shared" ref="D81:G81" si="25">D79-D80</f>
        <v>3536</v>
      </c>
      <c r="E81" s="33">
        <f t="shared" si="25"/>
        <v>3872</v>
      </c>
      <c r="F81" s="33">
        <f t="shared" si="25"/>
        <v>4495</v>
      </c>
      <c r="G81" s="33">
        <f t="shared" si="25"/>
        <v>4456</v>
      </c>
      <c r="H81" s="33">
        <f>H79-H80</f>
        <v>5056</v>
      </c>
      <c r="I81" s="33">
        <f t="shared" ref="I81:L81" si="26">I79-I80</f>
        <v>4121</v>
      </c>
      <c r="J81" s="33">
        <f t="shared" si="26"/>
        <v>3653</v>
      </c>
      <c r="K81" s="33">
        <f t="shared" si="26"/>
        <v>4923</v>
      </c>
      <c r="L81" s="33">
        <f t="shared" si="26"/>
        <v>3965</v>
      </c>
    </row>
    <row r="82" spans="1:22" x14ac:dyDescent="0.25">
      <c r="A82" t="s">
        <v>35</v>
      </c>
      <c r="D82" s="7">
        <v>1322</v>
      </c>
      <c r="E82" s="7">
        <v>1384</v>
      </c>
      <c r="F82" s="7">
        <v>1575</v>
      </c>
      <c r="G82" s="7">
        <v>1527</v>
      </c>
      <c r="H82" s="7">
        <v>1741</v>
      </c>
      <c r="I82" s="7">
        <v>1427</v>
      </c>
      <c r="J82" s="7">
        <v>1204</v>
      </c>
      <c r="K82" s="7">
        <v>1602</v>
      </c>
      <c r="L82" s="7">
        <v>1296</v>
      </c>
    </row>
    <row r="83" spans="1:22" ht="16.5" thickBot="1" x14ac:dyDescent="0.3">
      <c r="B83" t="s">
        <v>110</v>
      </c>
      <c r="D83" s="33">
        <f t="shared" ref="D83:G83" si="27">D81-D82</f>
        <v>2214</v>
      </c>
      <c r="E83" s="33">
        <f t="shared" si="27"/>
        <v>2488</v>
      </c>
      <c r="F83" s="33">
        <f t="shared" si="27"/>
        <v>2920</v>
      </c>
      <c r="G83" s="33">
        <f t="shared" si="27"/>
        <v>2929</v>
      </c>
      <c r="H83" s="33">
        <f>H81-H82</f>
        <v>3315</v>
      </c>
      <c r="I83" s="33">
        <f t="shared" ref="I83:L83" si="28">I81-I82</f>
        <v>2694</v>
      </c>
      <c r="J83" s="33">
        <f t="shared" si="28"/>
        <v>2449</v>
      </c>
      <c r="K83" s="33">
        <f t="shared" si="28"/>
        <v>3321</v>
      </c>
      <c r="L83" s="33">
        <f t="shared" si="28"/>
        <v>2669</v>
      </c>
    </row>
    <row r="84" spans="1:22" x14ac:dyDescent="0.25">
      <c r="A84" t="s">
        <v>111</v>
      </c>
      <c r="D84" s="7">
        <v>0</v>
      </c>
      <c r="E84" s="7">
        <v>0</v>
      </c>
      <c r="F84" s="7">
        <v>0</v>
      </c>
      <c r="G84" s="7">
        <v>0</v>
      </c>
      <c r="H84" s="7">
        <v>-316</v>
      </c>
      <c r="I84" s="7">
        <v>-723</v>
      </c>
      <c r="J84" s="7">
        <v>-4085</v>
      </c>
      <c r="K84" s="7">
        <v>42</v>
      </c>
      <c r="L84" s="7">
        <v>68</v>
      </c>
    </row>
    <row r="85" spans="1:22" ht="16.5" thickBot="1" x14ac:dyDescent="0.3">
      <c r="B85" t="s">
        <v>112</v>
      </c>
      <c r="D85" s="10">
        <f t="shared" ref="D85:G85" si="29">D83+D84</f>
        <v>2214</v>
      </c>
      <c r="E85" s="10">
        <f t="shared" si="29"/>
        <v>2488</v>
      </c>
      <c r="F85" s="10">
        <f t="shared" si="29"/>
        <v>2920</v>
      </c>
      <c r="G85" s="10">
        <f t="shared" si="29"/>
        <v>2929</v>
      </c>
      <c r="H85" s="10">
        <f>H83+H84</f>
        <v>2999</v>
      </c>
      <c r="I85" s="10">
        <f t="shared" ref="I85:L85" si="30">I83+I84</f>
        <v>1971</v>
      </c>
      <c r="J85" s="10">
        <f t="shared" si="30"/>
        <v>-1636</v>
      </c>
      <c r="K85" s="10">
        <f t="shared" si="30"/>
        <v>3363</v>
      </c>
      <c r="L85" s="10">
        <f t="shared" si="30"/>
        <v>2737</v>
      </c>
    </row>
    <row r="86" spans="1:22" ht="15.75" thickTop="1" x14ac:dyDescent="0.25"/>
    <row r="87" spans="1:22" s="6" customFormat="1" ht="15.75" x14ac:dyDescent="0.25">
      <c r="A87" s="6" t="s">
        <v>42</v>
      </c>
      <c r="D87" s="12">
        <v>6705</v>
      </c>
      <c r="E87" s="12">
        <v>7179</v>
      </c>
      <c r="F87" s="12">
        <v>7596</v>
      </c>
      <c r="G87" s="12">
        <v>7918</v>
      </c>
      <c r="H87" s="12">
        <v>7903</v>
      </c>
      <c r="I87" s="12">
        <v>8278</v>
      </c>
      <c r="J87" s="12">
        <v>8790</v>
      </c>
      <c r="K87" s="12">
        <v>8601</v>
      </c>
      <c r="L87" s="12">
        <v>8309</v>
      </c>
    </row>
    <row r="88" spans="1:22" ht="15.75" x14ac:dyDescent="0.25">
      <c r="B88" t="s">
        <v>43</v>
      </c>
      <c r="D88" s="7"/>
      <c r="E88" s="7">
        <f t="shared" ref="E88:K88" si="31">(D87+E87)/2</f>
        <v>6942</v>
      </c>
      <c r="F88" s="7">
        <f t="shared" si="31"/>
        <v>7387.5</v>
      </c>
      <c r="G88" s="7">
        <f t="shared" si="31"/>
        <v>7757</v>
      </c>
      <c r="H88" s="7">
        <f t="shared" si="31"/>
        <v>7910.5</v>
      </c>
      <c r="I88" s="7">
        <f t="shared" si="31"/>
        <v>8090.5</v>
      </c>
      <c r="J88" s="7">
        <f t="shared" si="31"/>
        <v>8534</v>
      </c>
      <c r="K88" s="7">
        <f t="shared" si="31"/>
        <v>8695.5</v>
      </c>
      <c r="L88" s="7">
        <f>(K87+L87)/2</f>
        <v>8455</v>
      </c>
      <c r="N88" s="13">
        <v>2008</v>
      </c>
      <c r="O88" s="13">
        <v>2009</v>
      </c>
      <c r="P88" s="13">
        <v>2010</v>
      </c>
      <c r="Q88" s="13">
        <v>2011</v>
      </c>
      <c r="R88" s="13">
        <v>2012</v>
      </c>
      <c r="S88" s="13">
        <v>2013</v>
      </c>
      <c r="T88" s="13">
        <v>2014</v>
      </c>
      <c r="U88" s="13">
        <v>2015</v>
      </c>
      <c r="V88" s="13">
        <v>2016</v>
      </c>
    </row>
    <row r="89" spans="1:22" s="6" customFormat="1" ht="15.75" x14ac:dyDescent="0.25">
      <c r="B89" s="6" t="s">
        <v>45</v>
      </c>
      <c r="D89" s="15"/>
      <c r="E89" s="15">
        <f t="shared" ref="E89:K89" si="32">E73/E88</f>
        <v>6.3471622010947852</v>
      </c>
      <c r="F89" s="15">
        <f t="shared" si="32"/>
        <v>6.1895093062605753</v>
      </c>
      <c r="G89" s="15">
        <f t="shared" si="32"/>
        <v>6.1699110480856003</v>
      </c>
      <c r="H89" s="15">
        <f t="shared" si="32"/>
        <v>6.3925162758359146</v>
      </c>
      <c r="I89" s="15">
        <f t="shared" si="32"/>
        <v>6.1849082256968053</v>
      </c>
      <c r="J89" s="15">
        <f t="shared" si="32"/>
        <v>6.0086711975626903</v>
      </c>
      <c r="K89" s="15">
        <f t="shared" si="32"/>
        <v>5.9797596457938011</v>
      </c>
      <c r="L89" s="15">
        <f>L73/L88</f>
        <v>5.7802483737433468</v>
      </c>
      <c r="M89" s="6" t="s">
        <v>44</v>
      </c>
      <c r="O89" s="6">
        <f>E88/E89</f>
        <v>1093.7171258680951</v>
      </c>
      <c r="P89" s="6">
        <f>F88/F89</f>
        <v>1193.5518042646254</v>
      </c>
      <c r="Q89" s="6">
        <f>G88/G89</f>
        <v>1257.2304429586293</v>
      </c>
      <c r="R89" s="6">
        <f>H88/H89</f>
        <v>1237.4626295285555</v>
      </c>
      <c r="S89" s="6">
        <f>I88/I89</f>
        <v>1308.1034842822598</v>
      </c>
      <c r="T89" s="6">
        <f>J88/J89</f>
        <v>1420.2807441787902</v>
      </c>
      <c r="U89" s="6">
        <f>K88/K89</f>
        <v>1454.1554368521261</v>
      </c>
      <c r="V89" s="6">
        <f>L88/L89</f>
        <v>1462.739912424292</v>
      </c>
    </row>
    <row r="90" spans="1:22" x14ac:dyDescent="0.25">
      <c r="B90" t="s">
        <v>46</v>
      </c>
      <c r="D90" s="16"/>
      <c r="E90" s="16">
        <f t="shared" ref="E90:K90" si="33">E88/E73*365</f>
        <v>57.506014252644</v>
      </c>
      <c r="F90" s="16">
        <f t="shared" si="33"/>
        <v>58.970749043193003</v>
      </c>
      <c r="G90" s="16">
        <f t="shared" si="33"/>
        <v>59.158065190137897</v>
      </c>
      <c r="H90" s="16">
        <f t="shared" si="33"/>
        <v>57.098016532194265</v>
      </c>
      <c r="I90" s="16">
        <f t="shared" si="33"/>
        <v>59.014618597493957</v>
      </c>
      <c r="J90" s="16">
        <f t="shared" si="33"/>
        <v>60.745543897967934</v>
      </c>
      <c r="K90" s="16">
        <f t="shared" si="33"/>
        <v>61.039242648614341</v>
      </c>
      <c r="L90" s="16">
        <f>L88/L73*365</f>
        <v>63.146075462432471</v>
      </c>
    </row>
    <row r="91" spans="1:22" x14ac:dyDescent="0.25">
      <c r="B91" t="s">
        <v>47</v>
      </c>
      <c r="D91" s="16"/>
      <c r="E91" s="16">
        <f t="shared" ref="E91:K91" si="34">E88/E72*365</f>
        <v>38.769068347690379</v>
      </c>
      <c r="F91" s="16">
        <f t="shared" si="34"/>
        <v>40.012427659890193</v>
      </c>
      <c r="G91" s="16">
        <f t="shared" si="34"/>
        <v>40.525370357117296</v>
      </c>
      <c r="H91" s="16">
        <f t="shared" si="34"/>
        <v>39.390083354933765</v>
      </c>
      <c r="I91" s="16">
        <f t="shared" si="34"/>
        <v>41.429207761051643</v>
      </c>
      <c r="J91" s="16">
        <f t="shared" si="34"/>
        <v>42.894461428296012</v>
      </c>
      <c r="K91" s="16">
        <f t="shared" si="34"/>
        <v>43.014942061394592</v>
      </c>
      <c r="L91" s="16">
        <f>L88/L72*365</f>
        <v>44.407151593639831</v>
      </c>
    </row>
    <row r="92" spans="1:22" s="34" customFormat="1" x14ac:dyDescent="0.25"/>
    <row r="93" spans="1:22" ht="15.75" x14ac:dyDescent="0.25">
      <c r="A93" s="6" t="s">
        <v>113</v>
      </c>
      <c r="D93" s="6">
        <v>2008</v>
      </c>
      <c r="E93" s="6">
        <v>2009</v>
      </c>
      <c r="F93" s="6">
        <v>2010</v>
      </c>
      <c r="G93" s="6">
        <v>2011</v>
      </c>
      <c r="H93" s="6">
        <v>2012</v>
      </c>
      <c r="I93" s="6">
        <v>2013</v>
      </c>
      <c r="J93" s="6">
        <v>2014</v>
      </c>
      <c r="K93" s="6">
        <v>2015</v>
      </c>
      <c r="L93" s="6">
        <v>2016</v>
      </c>
    </row>
    <row r="94" spans="1:22" x14ac:dyDescent="0.25">
      <c r="B94" t="s">
        <v>78</v>
      </c>
      <c r="D94">
        <v>4</v>
      </c>
      <c r="E94">
        <f>'[1]Combined Data'!D94+COUNTIF('[1]Target Sites'!$I27:$I30,'[1]Combined Data'!E93)</f>
        <v>4</v>
      </c>
      <c r="F94">
        <f>'[1]Combined Data'!E94+COUNTIF('[1]Target Sites'!$I27:$I30,'[1]Combined Data'!F93)</f>
        <v>4</v>
      </c>
      <c r="G94">
        <f>'[1]Combined Data'!F94+COUNTIF('[1]Target Sites'!$I27:$I30,'[1]Combined Data'!G93)</f>
        <v>4</v>
      </c>
      <c r="H94">
        <f>'[1]Combined Data'!G94+COUNTIF('[1]Target Sites'!$I27:$I30,'[1]Combined Data'!H93)</f>
        <v>4</v>
      </c>
      <c r="I94">
        <f>'[1]Combined Data'!H94+COUNTIF('[1]Target Sites'!$I27:$I30,'[1]Combined Data'!I93)</f>
        <v>4</v>
      </c>
      <c r="J94">
        <f>'[1]Combined Data'!I94+COUNTIF('[1]Target Sites'!$I27:$I30,'[1]Combined Data'!J93)</f>
        <v>4</v>
      </c>
      <c r="K94">
        <f>'[1]Combined Data'!J94+COUNTIF('[1]Target Sites'!$I27:$I30,'[1]Combined Data'!K93)</f>
        <v>4</v>
      </c>
      <c r="L94">
        <f>'[1]Combined Data'!K94+COUNTIF('[1]Target Sites'!$I27:$I30,'[1]Combined Data'!L93)</f>
        <v>4</v>
      </c>
    </row>
    <row r="95" spans="1:22" x14ac:dyDescent="0.25">
      <c r="B95" t="s">
        <v>66</v>
      </c>
      <c r="D95">
        <v>25</v>
      </c>
      <c r="E95">
        <f>D95+COUNTIF('[1]Target Sites'!$I34:$I59,'[1]Combined Data'!E93)</f>
        <v>26</v>
      </c>
      <c r="F95">
        <f>E95+COUNTIF('[1]Target Sites'!$I34:$I59,'[1]Combined Data'!F93)</f>
        <v>26</v>
      </c>
      <c r="G95">
        <f>F95+COUNTIF('[1]Target Sites'!$I34:$I59,'[1]Combined Data'!G93)</f>
        <v>26</v>
      </c>
      <c r="H95">
        <f>G95+COUNTIF('[1]Target Sites'!$I34:$I59,'[1]Combined Data'!H93)</f>
        <v>26</v>
      </c>
      <c r="I95">
        <f>H95+COUNTIF('[1]Target Sites'!$I34:$I59,'[1]Combined Data'!I93)</f>
        <v>26</v>
      </c>
      <c r="J95">
        <f>I95+COUNTIF('[1]Target Sites'!$I34:$I59,'[1]Combined Data'!J93)</f>
        <v>26</v>
      </c>
      <c r="K95">
        <f>J95+COUNTIF('[1]Target Sites'!$I34:$I59,'[1]Combined Data'!K93)</f>
        <v>26</v>
      </c>
      <c r="L95">
        <f>K95+COUNTIF('[1]Target Sites'!$I34:$I59,'[1]Combined Data'!L93)</f>
        <v>26</v>
      </c>
    </row>
    <row r="96" spans="1:22" x14ac:dyDescent="0.25">
      <c r="B96" t="s">
        <v>114</v>
      </c>
      <c r="D96">
        <v>2</v>
      </c>
      <c r="E96">
        <f>'[1]Combined Data'!D96+COUNTIF('[1]Target Sites'!$I68:$I72,'[1]Combined Data'!E93)</f>
        <v>3</v>
      </c>
      <c r="F96">
        <f>'[1]Combined Data'!E96+COUNTIF('[1]Target Sites'!$I68:$I72,'[1]Combined Data'!F93)</f>
        <v>3</v>
      </c>
      <c r="G96">
        <f>'[1]Combined Data'!F96+COUNTIF('[1]Target Sites'!$I68:$I72,'[1]Combined Data'!G93)</f>
        <v>3</v>
      </c>
      <c r="H96">
        <f>'[1]Combined Data'!G96+COUNTIF('[1]Target Sites'!$I68:$I72,'[1]Combined Data'!H93)</f>
        <v>3</v>
      </c>
      <c r="I96">
        <f>'[1]Combined Data'!H96+COUNTIF('[1]Target Sites'!$I68:$I72,'[1]Combined Data'!I93)</f>
        <v>3</v>
      </c>
      <c r="J96">
        <f>'[1]Combined Data'!I96+COUNTIF('[1]Target Sites'!$I68:$I72,'[1]Combined Data'!J93)</f>
        <v>3</v>
      </c>
      <c r="K96">
        <f>'[1]Combined Data'!J96+COUNTIF('[1]Target Sites'!$I68:$I72,'[1]Combined Data'!K93)</f>
        <v>5</v>
      </c>
      <c r="L96">
        <f>'[1]Combined Data'!K96+COUNTIF('[1]Target Sites'!$I68:$I72,'[1]Combined Data'!L93)</f>
        <v>5</v>
      </c>
    </row>
    <row r="97" spans="1:12" x14ac:dyDescent="0.25">
      <c r="B97" t="s">
        <v>115</v>
      </c>
      <c r="D97" s="25">
        <v>1682</v>
      </c>
      <c r="E97" s="25">
        <v>1740</v>
      </c>
      <c r="F97" s="25">
        <v>1750</v>
      </c>
      <c r="G97" s="25">
        <v>1763</v>
      </c>
      <c r="H97" s="25">
        <v>1778</v>
      </c>
      <c r="I97" s="25">
        <v>1793</v>
      </c>
      <c r="J97" s="25">
        <v>1790</v>
      </c>
      <c r="K97" s="25">
        <v>1792</v>
      </c>
      <c r="L97" s="25">
        <v>1802</v>
      </c>
    </row>
    <row r="98" spans="1:12" ht="16.5" thickBot="1" x14ac:dyDescent="0.3">
      <c r="B98" s="8" t="s">
        <v>73</v>
      </c>
      <c r="C98" s="8"/>
      <c r="D98" s="26">
        <f t="shared" ref="D98:K98" si="35">SUM(D94:D97)</f>
        <v>1713</v>
      </c>
      <c r="E98" s="26">
        <f t="shared" si="35"/>
        <v>1773</v>
      </c>
      <c r="F98" s="26">
        <f t="shared" si="35"/>
        <v>1783</v>
      </c>
      <c r="G98" s="26">
        <f t="shared" si="35"/>
        <v>1796</v>
      </c>
      <c r="H98" s="26">
        <f t="shared" si="35"/>
        <v>1811</v>
      </c>
      <c r="I98" s="26">
        <f t="shared" si="35"/>
        <v>1826</v>
      </c>
      <c r="J98" s="26">
        <f t="shared" si="35"/>
        <v>1823</v>
      </c>
      <c r="K98" s="26">
        <f t="shared" si="35"/>
        <v>1827</v>
      </c>
      <c r="L98" s="26">
        <f>SUM(L94:L97)</f>
        <v>1837</v>
      </c>
    </row>
    <row r="99" spans="1:12" ht="16.5" thickTop="1" x14ac:dyDescent="0.25">
      <c r="B99" s="27"/>
      <c r="C99" s="27"/>
      <c r="D99" s="28"/>
      <c r="E99" s="28"/>
      <c r="F99" s="28"/>
      <c r="G99" s="28"/>
      <c r="H99" s="28"/>
      <c r="I99" s="28"/>
      <c r="J99" s="28"/>
      <c r="K99" s="28"/>
      <c r="L99" s="28"/>
    </row>
    <row r="100" spans="1:12" ht="15.75" x14ac:dyDescent="0.25">
      <c r="A100" s="6" t="s">
        <v>116</v>
      </c>
      <c r="D100" s="6">
        <v>2008</v>
      </c>
      <c r="E100" s="6">
        <v>2009</v>
      </c>
      <c r="F100" s="6">
        <v>2010</v>
      </c>
      <c r="G100" s="6">
        <v>2011</v>
      </c>
      <c r="H100" s="6">
        <v>2012</v>
      </c>
      <c r="I100" s="6">
        <v>2013</v>
      </c>
      <c r="J100" s="6">
        <v>2014</v>
      </c>
      <c r="K100" s="6">
        <v>2015</v>
      </c>
      <c r="L100" s="6">
        <v>2016</v>
      </c>
    </row>
    <row r="101" spans="1:12" ht="15.75" x14ac:dyDescent="0.25">
      <c r="B101" t="s">
        <v>78</v>
      </c>
      <c r="C101" s="27"/>
      <c r="D101" s="35">
        <f>SUM('[1]Target Sites'!H27:H30)</f>
        <v>7359500</v>
      </c>
      <c r="E101" s="35">
        <f>D101</f>
        <v>7359500</v>
      </c>
      <c r="F101" s="35">
        <f t="shared" ref="F101:L101" si="36">E101</f>
        <v>7359500</v>
      </c>
      <c r="G101" s="35">
        <f t="shared" si="36"/>
        <v>7359500</v>
      </c>
      <c r="H101" s="35">
        <f t="shared" si="36"/>
        <v>7359500</v>
      </c>
      <c r="I101" s="35">
        <f t="shared" si="36"/>
        <v>7359500</v>
      </c>
      <c r="J101" s="35">
        <f t="shared" si="36"/>
        <v>7359500</v>
      </c>
      <c r="K101" s="35">
        <f t="shared" si="36"/>
        <v>7359500</v>
      </c>
      <c r="L101" s="35">
        <f t="shared" si="36"/>
        <v>7359500</v>
      </c>
    </row>
    <row r="102" spans="1:12" ht="15.75" x14ac:dyDescent="0.25">
      <c r="B102" t="s">
        <v>66</v>
      </c>
      <c r="C102" s="27"/>
      <c r="D102" s="35">
        <f>SUM('[1]Target Sites'!H34:H58)</f>
        <v>38025600</v>
      </c>
      <c r="E102" s="35">
        <f>D102+SUMIF('[1]Target Sites'!$I34:$I59,'[1]Combined Data'!E100,'[1]Target Sites'!$H34:$H59)</f>
        <v>39695600</v>
      </c>
      <c r="F102" s="35">
        <f>E102+SUMIF('[1]Target Sites'!$I34:$I59,'[1]Combined Data'!F100,'[1]Target Sites'!$H34:$H59)</f>
        <v>39695600</v>
      </c>
      <c r="G102" s="35">
        <f>F102+SUMIF('[1]Target Sites'!$I34:$I59,'[1]Combined Data'!G100,'[1]Target Sites'!$H34:$H59)</f>
        <v>39695600</v>
      </c>
      <c r="H102" s="35">
        <f>G102+SUMIF('[1]Target Sites'!$I34:$I59,'[1]Combined Data'!H100,'[1]Target Sites'!$H34:$H59)</f>
        <v>39695600</v>
      </c>
      <c r="I102" s="35">
        <f>H102+SUMIF('[1]Target Sites'!$I34:$I59,'[1]Combined Data'!I100,'[1]Target Sites'!$H34:$H59)</f>
        <v>39695600</v>
      </c>
      <c r="J102" s="35">
        <f>I102+SUMIF('[1]Target Sites'!$I34:$I59,'[1]Combined Data'!J100,'[1]Target Sites'!$H34:$H59)</f>
        <v>39695600</v>
      </c>
      <c r="K102" s="35">
        <f>J102+SUMIF('[1]Target Sites'!$I34:$I59,'[1]Combined Data'!K100,'[1]Target Sites'!$H34:$H59)</f>
        <v>39695600</v>
      </c>
      <c r="L102" s="35">
        <f>K102+SUMIF('[1]Target Sites'!$I34:$I59,'[1]Combined Data'!L100,'[1]Target Sites'!$H34:$H59)</f>
        <v>39695600</v>
      </c>
    </row>
    <row r="103" spans="1:12" ht="15.75" x14ac:dyDescent="0.25">
      <c r="B103" t="s">
        <v>114</v>
      </c>
      <c r="C103" s="27"/>
      <c r="D103" s="35">
        <f>SUM('[1]Target Sites'!H68:H69)</f>
        <v>1300000</v>
      </c>
      <c r="E103" s="35">
        <f>D103+SUMIF('[1]Target Sites'!$I68:$I72,'[1]Combined Data'!E100,'[1]Target Sites'!$H68:$H72)</f>
        <v>2025000</v>
      </c>
      <c r="F103" s="35">
        <f>E103+SUMIF('[1]Target Sites'!$I68:$I72,'[1]Combined Data'!F100,'[1]Target Sites'!$H68:$H72)</f>
        <v>2025000</v>
      </c>
      <c r="G103" s="35">
        <f>F103+SUMIF('[1]Target Sites'!$I68:$I72,'[1]Combined Data'!G100,'[1]Target Sites'!$H68:$H72)</f>
        <v>2025000</v>
      </c>
      <c r="H103" s="35">
        <f>G103+SUMIF('[1]Target Sites'!$I68:$I72,'[1]Combined Data'!H100,'[1]Target Sites'!$H68:$H72)</f>
        <v>2025000</v>
      </c>
      <c r="I103" s="35">
        <f>H103+SUMIF('[1]Target Sites'!$I68:$I72,'[1]Combined Data'!I100,'[1]Target Sites'!$H68:$H72)</f>
        <v>2025000</v>
      </c>
      <c r="J103" s="35">
        <f>I103+SUMIF('[1]Target Sites'!$I68:$I72,'[1]Combined Data'!J100,'[1]Target Sites'!$H68:$H72)</f>
        <v>2025000</v>
      </c>
      <c r="K103" s="35">
        <f>J103+SUMIF('[1]Target Sites'!$I68:$I72,'[1]Combined Data'!K100,'[1]Target Sites'!$H68:$H72)</f>
        <v>3710400</v>
      </c>
      <c r="L103" s="35">
        <f>K103+SUMIF('[1]Target Sites'!$I68:$I72,'[1]Combined Data'!L100,'[1]Target Sites'!$H68:$H72)</f>
        <v>3710400</v>
      </c>
    </row>
    <row r="104" spans="1:12" ht="15.75" x14ac:dyDescent="0.25">
      <c r="B104" t="s">
        <v>115</v>
      </c>
      <c r="C104" s="27"/>
      <c r="D104" s="35">
        <f>D109*1000</f>
        <v>222588000</v>
      </c>
      <c r="E104" s="35">
        <f t="shared" ref="E104:L104" si="37">E109*1000</f>
        <v>231941000</v>
      </c>
      <c r="F104" s="35">
        <f t="shared" si="37"/>
        <v>233618000</v>
      </c>
      <c r="G104" s="35">
        <f t="shared" si="37"/>
        <v>235721000</v>
      </c>
      <c r="H104" s="35">
        <f t="shared" si="37"/>
        <v>237847000</v>
      </c>
      <c r="I104" s="35">
        <f t="shared" si="37"/>
        <v>240054000</v>
      </c>
      <c r="J104" s="35">
        <f t="shared" si="37"/>
        <v>239963000</v>
      </c>
      <c r="K104" s="35">
        <f t="shared" si="37"/>
        <v>239539000</v>
      </c>
      <c r="L104" s="35">
        <f t="shared" si="37"/>
        <v>239502000</v>
      </c>
    </row>
    <row r="105" spans="1:12" ht="16.5" thickBot="1" x14ac:dyDescent="0.3">
      <c r="B105" s="8" t="s">
        <v>81</v>
      </c>
      <c r="C105" s="8"/>
      <c r="D105" s="26">
        <f>SUM(D101:D104)</f>
        <v>269273100</v>
      </c>
      <c r="E105" s="26">
        <f t="shared" ref="E105:L105" si="38">SUM(E101:E104)</f>
        <v>281021100</v>
      </c>
      <c r="F105" s="26">
        <f t="shared" si="38"/>
        <v>282698100</v>
      </c>
      <c r="G105" s="26">
        <f t="shared" si="38"/>
        <v>284801100</v>
      </c>
      <c r="H105" s="26">
        <f t="shared" si="38"/>
        <v>286927100</v>
      </c>
      <c r="I105" s="26">
        <f t="shared" si="38"/>
        <v>289134100</v>
      </c>
      <c r="J105" s="26">
        <f t="shared" si="38"/>
        <v>289043100</v>
      </c>
      <c r="K105" s="26">
        <f t="shared" si="38"/>
        <v>290304500</v>
      </c>
      <c r="L105" s="26">
        <f t="shared" si="38"/>
        <v>290267500</v>
      </c>
    </row>
    <row r="106" spans="1:12" ht="15.75" thickTop="1" x14ac:dyDescent="0.25"/>
    <row r="108" spans="1:12" ht="15.75" x14ac:dyDescent="0.25">
      <c r="A108" s="6" t="s">
        <v>117</v>
      </c>
    </row>
    <row r="109" spans="1:12" x14ac:dyDescent="0.25">
      <c r="B109" t="s">
        <v>118</v>
      </c>
      <c r="D109" s="25">
        <v>222588</v>
      </c>
      <c r="E109" s="25">
        <v>231941</v>
      </c>
      <c r="F109" s="25">
        <v>233618</v>
      </c>
      <c r="G109" s="25">
        <v>235721</v>
      </c>
      <c r="H109" s="25">
        <v>237847</v>
      </c>
      <c r="I109" s="25">
        <v>240054</v>
      </c>
      <c r="J109" s="25">
        <v>239963</v>
      </c>
      <c r="K109" s="25">
        <v>239539</v>
      </c>
      <c r="L109" s="25">
        <v>239502</v>
      </c>
    </row>
    <row r="110" spans="1:12" x14ac:dyDescent="0.25">
      <c r="B110" t="s">
        <v>119</v>
      </c>
      <c r="D110" s="25">
        <f t="shared" ref="D110:L110" si="39">(D109*1000)/D97</f>
        <v>132335.31510107015</v>
      </c>
      <c r="E110" s="25">
        <f t="shared" si="39"/>
        <v>133299.42528735631</v>
      </c>
      <c r="F110" s="25">
        <f t="shared" si="39"/>
        <v>133496</v>
      </c>
      <c r="G110" s="25">
        <f t="shared" si="39"/>
        <v>133704.48099829836</v>
      </c>
      <c r="H110" s="25">
        <f t="shared" si="39"/>
        <v>133772.21597300339</v>
      </c>
      <c r="I110" s="25">
        <f t="shared" si="39"/>
        <v>133883.9933073062</v>
      </c>
      <c r="J110" s="25">
        <f t="shared" si="39"/>
        <v>134057.54189944133</v>
      </c>
      <c r="K110" s="25">
        <f t="shared" si="39"/>
        <v>133671.31696428571</v>
      </c>
      <c r="L110" s="25">
        <f t="shared" si="39"/>
        <v>132908.99001109877</v>
      </c>
    </row>
    <row r="111" spans="1:12" x14ac:dyDescent="0.25">
      <c r="B111" t="s">
        <v>120</v>
      </c>
      <c r="D111" s="25">
        <v>34</v>
      </c>
      <c r="E111" s="25">
        <v>38</v>
      </c>
      <c r="F111" s="25">
        <v>37</v>
      </c>
      <c r="G111" s="25">
        <v>37</v>
      </c>
      <c r="H111" s="25">
        <v>37</v>
      </c>
      <c r="I111" s="25">
        <v>37</v>
      </c>
      <c r="J111" s="25">
        <v>38</v>
      </c>
      <c r="K111" s="25">
        <v>40</v>
      </c>
      <c r="L111" s="25">
        <v>40</v>
      </c>
    </row>
    <row r="112" spans="1:12" x14ac:dyDescent="0.25">
      <c r="B112" t="s">
        <v>121</v>
      </c>
      <c r="D112" s="25">
        <f>(SUM('[1]Target Sites'!H34:H58)+'[1]Target Sites'!H68+'[1]Target Sites'!H69+'[1]Target Sites'!H63)/1000</f>
        <v>39515.599999999999</v>
      </c>
      <c r="E112" s="25">
        <f>D112+(('[1]Target Sites'!H59+'[1]Target Sites'!H70)/1000)</f>
        <v>42102.6</v>
      </c>
      <c r="F112" s="25">
        <f>E112</f>
        <v>42102.6</v>
      </c>
      <c r="G112" s="25">
        <f t="shared" ref="G112:J112" si="40">F112</f>
        <v>42102.6</v>
      </c>
      <c r="H112" s="25">
        <f t="shared" si="40"/>
        <v>42102.6</v>
      </c>
      <c r="I112" s="25">
        <f t="shared" si="40"/>
        <v>42102.6</v>
      </c>
      <c r="J112" s="25">
        <f t="shared" si="40"/>
        <v>42102.6</v>
      </c>
      <c r="K112" s="25">
        <f>J112+(('[1]Target Sites'!H71+'[1]Target Sites'!H72)/1000)</f>
        <v>43788</v>
      </c>
      <c r="L112" s="25">
        <f>K112</f>
        <v>43788</v>
      </c>
    </row>
    <row r="113" spans="2:12" x14ac:dyDescent="0.25">
      <c r="B113" t="s">
        <v>122</v>
      </c>
      <c r="D113">
        <v>301</v>
      </c>
      <c r="E113">
        <v>287</v>
      </c>
      <c r="F113">
        <v>290</v>
      </c>
      <c r="G113">
        <v>294</v>
      </c>
      <c r="H113">
        <v>299</v>
      </c>
      <c r="I113">
        <v>298</v>
      </c>
      <c r="J113">
        <v>302</v>
      </c>
      <c r="K113">
        <v>307</v>
      </c>
      <c r="L113">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Vinnst</dc:creator>
  <cp:lastModifiedBy>Vinnst</cp:lastModifiedBy>
  <dcterms:created xsi:type="dcterms:W3CDTF">2018-04-10T13:43:27Z</dcterms:created>
  <dcterms:modified xsi:type="dcterms:W3CDTF">2018-04-10T13:44:47Z</dcterms:modified>
</cp:coreProperties>
</file>